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en\2. Privat\STEYR-PUCH\Leistungsberechnung\Dokumentation 2\"/>
    </mc:Choice>
  </mc:AlternateContent>
  <xr:revisionPtr revIDLastSave="0" documentId="8_{1DA64807-C6A8-4F7F-A08C-F9664745CB90}" xr6:coauthVersionLast="47" xr6:coauthVersionMax="47" xr10:uidLastSave="{00000000-0000-0000-0000-000000000000}"/>
  <bookViews>
    <workbookView xWindow="-120" yWindow="-120" windowWidth="38640" windowHeight="21240" xr2:uid="{AEABFAFC-D234-4373-89B4-1449A1EB7BCE}"/>
  </bookViews>
  <sheets>
    <sheet name="Leistungsberechnung" sheetId="1" r:id="rId1"/>
  </sheets>
  <definedNames>
    <definedName name="_xlnm.Print_Area" localSheetId="0">Leistungsberechnung!$A$1:$R$40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0" i="1" s="1"/>
  <c r="H41" i="1"/>
  <c r="R24" i="1"/>
  <c r="Q24" i="1"/>
  <c r="Q14" i="1"/>
  <c r="Q21" i="1" s="1"/>
  <c r="X24" i="1"/>
  <c r="E36" i="1"/>
  <c r="E29" i="1" s="1"/>
  <c r="F36" i="1"/>
  <c r="F29" i="1" s="1"/>
  <c r="G36" i="1"/>
  <c r="G29" i="1" s="1"/>
  <c r="H36" i="1"/>
  <c r="H29" i="1" s="1"/>
  <c r="I36" i="1"/>
  <c r="I29" i="1" s="1"/>
  <c r="M36" i="1"/>
  <c r="M29" i="1" s="1"/>
  <c r="N36" i="1"/>
  <c r="N29" i="1" s="1"/>
  <c r="O36" i="1"/>
  <c r="O29" i="1" s="1"/>
  <c r="P36" i="1"/>
  <c r="P29" i="1" s="1"/>
  <c r="T36" i="1"/>
  <c r="T29" i="1" s="1"/>
  <c r="U36" i="1"/>
  <c r="U29" i="1" s="1"/>
  <c r="E37" i="1"/>
  <c r="E38" i="1" s="1"/>
  <c r="F37" i="1"/>
  <c r="F38" i="1" s="1"/>
  <c r="G37" i="1"/>
  <c r="G38" i="1" s="1"/>
  <c r="I37" i="1"/>
  <c r="I30" i="1" s="1"/>
  <c r="M37" i="1"/>
  <c r="N37" i="1"/>
  <c r="N30" i="1" s="1"/>
  <c r="O37" i="1"/>
  <c r="O38" i="1" s="1"/>
  <c r="P37" i="1"/>
  <c r="P30" i="1" s="1"/>
  <c r="T37" i="1"/>
  <c r="T38" i="1" s="1"/>
  <c r="U37" i="1"/>
  <c r="U30" i="1" s="1"/>
  <c r="E30" i="1"/>
  <c r="E24" i="1"/>
  <c r="F24" i="1"/>
  <c r="G24" i="1"/>
  <c r="H24" i="1"/>
  <c r="I24" i="1"/>
  <c r="J24" i="1"/>
  <c r="K24" i="1"/>
  <c r="L24" i="1"/>
  <c r="M24" i="1"/>
  <c r="N24" i="1"/>
  <c r="N31" i="1" s="1"/>
  <c r="O24" i="1"/>
  <c r="P24" i="1"/>
  <c r="T24" i="1"/>
  <c r="U24" i="1"/>
  <c r="V24" i="1"/>
  <c r="Y24" i="1"/>
  <c r="D36" i="1"/>
  <c r="D29" i="1" s="1"/>
  <c r="D37" i="1"/>
  <c r="D30" i="1" s="1"/>
  <c r="V14" i="1"/>
  <c r="V20" i="1" s="1"/>
  <c r="X14" i="1"/>
  <c r="X21" i="1" s="1"/>
  <c r="U14" i="1"/>
  <c r="U21" i="1" s="1"/>
  <c r="Y14" i="1"/>
  <c r="Y20" i="1" s="1"/>
  <c r="T14" i="1"/>
  <c r="T20" i="1" s="1"/>
  <c r="D14" i="1"/>
  <c r="D20" i="1" s="1"/>
  <c r="L14" i="1"/>
  <c r="L21" i="1" s="1"/>
  <c r="D24" i="1"/>
  <c r="E14" i="1"/>
  <c r="E20" i="1" s="1"/>
  <c r="F14" i="1"/>
  <c r="F20" i="1" s="1"/>
  <c r="G14" i="1"/>
  <c r="G20" i="1" s="1"/>
  <c r="H14" i="1"/>
  <c r="H20" i="1" s="1"/>
  <c r="I14" i="1"/>
  <c r="I20" i="1" s="1"/>
  <c r="J14" i="1"/>
  <c r="J20" i="1" s="1"/>
  <c r="K14" i="1"/>
  <c r="K21" i="1" s="1"/>
  <c r="M14" i="1"/>
  <c r="M20" i="1" s="1"/>
  <c r="N14" i="1"/>
  <c r="N20" i="1" s="1"/>
  <c r="O14" i="1"/>
  <c r="O21" i="1" s="1"/>
  <c r="P14" i="1"/>
  <c r="P20" i="1" s="1"/>
  <c r="R14" i="1"/>
  <c r="R20" i="1" s="1"/>
  <c r="H38" i="1" l="1"/>
  <c r="T31" i="1"/>
  <c r="T41" i="1" s="1"/>
  <c r="I32" i="1"/>
  <c r="H32" i="1"/>
  <c r="H42" i="1" s="1"/>
  <c r="E31" i="1"/>
  <c r="E41" i="1" s="1"/>
  <c r="X20" i="1"/>
  <c r="Q20" i="1"/>
  <c r="O20" i="1"/>
  <c r="P38" i="1"/>
  <c r="T21" i="1"/>
  <c r="P21" i="1"/>
  <c r="U20" i="1"/>
  <c r="L20" i="1"/>
  <c r="N41" i="1"/>
  <c r="P32" i="1"/>
  <c r="P42" i="1" s="1"/>
  <c r="I42" i="1"/>
  <c r="G31" i="1"/>
  <c r="G41" i="1" s="1"/>
  <c r="M31" i="1"/>
  <c r="M41" i="1" s="1"/>
  <c r="Y21" i="1"/>
  <c r="G21" i="1"/>
  <c r="K20" i="1"/>
  <c r="I38" i="1"/>
  <c r="N21" i="1"/>
  <c r="J21" i="1"/>
  <c r="F21" i="1"/>
  <c r="F31" i="1"/>
  <c r="F41" i="1" s="1"/>
  <c r="H21" i="1"/>
  <c r="F30" i="1"/>
  <c r="F32" i="1" s="1"/>
  <c r="F42" i="1" s="1"/>
  <c r="V21" i="1"/>
  <c r="R21" i="1"/>
  <c r="M21" i="1"/>
  <c r="I21" i="1"/>
  <c r="E21" i="1"/>
  <c r="U38" i="1"/>
  <c r="N32" i="1"/>
  <c r="N42" i="1" s="1"/>
  <c r="N38" i="1"/>
  <c r="O31" i="1"/>
  <c r="O41" i="1" s="1"/>
  <c r="M30" i="1"/>
  <c r="M32" i="1" s="1"/>
  <c r="M42" i="1" s="1"/>
  <c r="M38" i="1"/>
  <c r="E32" i="1"/>
  <c r="E42" i="1" s="1"/>
  <c r="U32" i="1"/>
  <c r="U42" i="1" s="1"/>
  <c r="I31" i="1"/>
  <c r="I41" i="1" s="1"/>
  <c r="D32" i="1"/>
  <c r="D42" i="1" s="1"/>
  <c r="U31" i="1"/>
  <c r="U41" i="1" s="1"/>
  <c r="P31" i="1"/>
  <c r="P41" i="1" s="1"/>
  <c r="H31" i="1"/>
  <c r="T30" i="1"/>
  <c r="T32" i="1" s="1"/>
  <c r="T42" i="1" s="1"/>
  <c r="O30" i="1"/>
  <c r="O32" i="1" s="1"/>
  <c r="O42" i="1" s="1"/>
  <c r="G30" i="1"/>
  <c r="G32" i="1" s="1"/>
  <c r="G42" i="1" s="1"/>
  <c r="D31" i="1"/>
  <c r="D41" i="1" s="1"/>
  <c r="D21" i="1"/>
  <c r="D38" i="1"/>
  <c r="E52" i="1"/>
  <c r="Q36" i="1" l="1"/>
  <c r="Q29" i="1" s="1"/>
  <c r="Q31" i="1" s="1"/>
  <c r="Q41" i="1" s="1"/>
  <c r="Q37" i="1"/>
  <c r="L36" i="1"/>
  <c r="L29" i="1" s="1"/>
  <c r="L31" i="1" s="1"/>
  <c r="L41" i="1" s="1"/>
  <c r="Y36" i="1"/>
  <c r="Y29" i="1" s="1"/>
  <c r="K37" i="1"/>
  <c r="R36" i="1"/>
  <c r="R29" i="1" s="1"/>
  <c r="R31" i="1" s="1"/>
  <c r="R41" i="1" s="1"/>
  <c r="V36" i="1"/>
  <c r="V29" i="1" s="1"/>
  <c r="V31" i="1" s="1"/>
  <c r="V41" i="1" s="1"/>
  <c r="X36" i="1"/>
  <c r="X29" i="1" s="1"/>
  <c r="X31" i="1" s="1"/>
  <c r="X41" i="1" s="1"/>
  <c r="L37" i="1"/>
  <c r="Y37" i="1"/>
  <c r="R37" i="1"/>
  <c r="J36" i="1"/>
  <c r="J29" i="1" s="1"/>
  <c r="J31" i="1" s="1"/>
  <c r="J41" i="1" s="1"/>
  <c r="J37" i="1"/>
  <c r="X37" i="1"/>
  <c r="K36" i="1"/>
  <c r="K29" i="1" s="1"/>
  <c r="V37" i="1"/>
  <c r="Q38" i="1" l="1"/>
  <c r="Q30" i="1"/>
  <c r="Q32" i="1" s="1"/>
  <c r="Q42" i="1" s="1"/>
  <c r="K31" i="1"/>
  <c r="K41" i="1" s="1"/>
  <c r="Y31" i="1"/>
  <c r="Y41" i="1" s="1"/>
  <c r="X38" i="1"/>
  <c r="X30" i="1"/>
  <c r="X32" i="1" s="1"/>
  <c r="X42" i="1" s="1"/>
  <c r="Y30" i="1"/>
  <c r="Y32" i="1" s="1"/>
  <c r="Y42" i="1" s="1"/>
  <c r="Y38" i="1"/>
  <c r="J38" i="1"/>
  <c r="J30" i="1"/>
  <c r="J32" i="1" s="1"/>
  <c r="J42" i="1" s="1"/>
  <c r="V38" i="1"/>
  <c r="V30" i="1"/>
  <c r="V32" i="1" s="1"/>
  <c r="V42" i="1" s="1"/>
  <c r="L38" i="1"/>
  <c r="L30" i="1"/>
  <c r="L32" i="1" s="1"/>
  <c r="L42" i="1" s="1"/>
  <c r="K38" i="1"/>
  <c r="K30" i="1"/>
  <c r="K32" i="1" s="1"/>
  <c r="K42" i="1" s="1"/>
  <c r="R38" i="1"/>
  <c r="R30" i="1"/>
  <c r="R32" i="1" s="1"/>
  <c r="R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 Heiml</author>
  </authors>
  <commentList>
    <comment ref="R5" authorId="0" shapeId="0" xr:uid="{D3C914FF-99F5-420C-8D47-944299673AC0}">
      <text>
        <r>
          <rPr>
            <b/>
            <sz val="9"/>
            <color indexed="81"/>
            <rFont val="Segoe UI"/>
            <charset val="1"/>
          </rPr>
          <t>Aus:
Thondorf Ausgabe 35, Seite 34
"Die Königsklasse"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V5" authorId="0" shapeId="0" xr:uid="{7DC84ABA-0C3A-4C35-B390-EAD6AD5F6465}">
      <text>
        <r>
          <rPr>
            <sz val="9"/>
            <color indexed="81"/>
            <rFont val="Segoe UI"/>
            <charset val="1"/>
          </rPr>
          <t xml:space="preserve">Der letzte luftgekühlte Motor
</t>
        </r>
      </text>
    </comment>
    <comment ref="M6" authorId="0" shapeId="0" xr:uid="{0C008802-238A-4D9E-A0B2-644F4C00AB8E}">
      <text>
        <r>
          <rPr>
            <sz val="9"/>
            <color indexed="81"/>
            <rFont val="Segoe UI"/>
            <family val="2"/>
          </rPr>
          <t>Geschätzt</t>
        </r>
      </text>
    </comment>
    <comment ref="N6" authorId="0" shapeId="0" xr:uid="{409B13EA-BC44-46AB-8828-6F316F38103C}">
      <text>
        <r>
          <rPr>
            <sz val="9"/>
            <color indexed="81"/>
            <rFont val="Segoe UI"/>
            <family val="2"/>
          </rPr>
          <t>Geschätzt</t>
        </r>
      </text>
    </comment>
    <comment ref="O6" authorId="0" shapeId="0" xr:uid="{FD91D930-1F68-44ED-BC23-C7C2025A8E40}">
      <text>
        <r>
          <rPr>
            <sz val="9"/>
            <color indexed="81"/>
            <rFont val="Segoe UI"/>
            <family val="2"/>
          </rPr>
          <t>Geschätzt</t>
        </r>
      </text>
    </comment>
    <comment ref="P6" authorId="0" shapeId="0" xr:uid="{63A96D6F-6F76-4310-8161-8966E3F01DFF}">
      <text>
        <r>
          <rPr>
            <sz val="9"/>
            <color indexed="81"/>
            <rFont val="Segoe UI"/>
            <family val="2"/>
          </rPr>
          <t>Geschätzt</t>
        </r>
      </text>
    </comment>
    <comment ref="Q6" authorId="0" shapeId="0" xr:uid="{BBC43FA7-3965-4809-A767-CB42D6C48359}">
      <text>
        <r>
          <rPr>
            <sz val="9"/>
            <color indexed="81"/>
            <rFont val="Segoe UI"/>
            <family val="2"/>
          </rPr>
          <t>Angabe von Josef Müller auf seiner Homepage: 
Mit 823cm³ und den 3/1erPleuel sind so standfeste Motoren mit mehr als 60 PS möglich.</t>
        </r>
      </text>
    </comment>
    <comment ref="R6" authorId="0" shapeId="0" xr:uid="{A973E857-C64B-4387-8D82-7AFE6A2E934E}">
      <text>
        <r>
          <rPr>
            <sz val="9"/>
            <color indexed="81"/>
            <rFont val="Segoe UI"/>
            <family val="2"/>
          </rPr>
          <t>Angabe von Josef Müller auf seiner Homepage: 
Mit 823cm³ und den 3/1erPleuel sind so standfeste Motoren mit mehr als 60 PS möglich.</t>
        </r>
      </text>
    </comment>
    <comment ref="M8" authorId="0" shapeId="0" xr:uid="{B3F8B188-100A-49F9-A2A0-C8F23E2B8D14}">
      <text>
        <r>
          <rPr>
            <sz val="9"/>
            <color indexed="81"/>
            <rFont val="Segoe UI"/>
            <family val="2"/>
          </rPr>
          <t>Geschätzt</t>
        </r>
      </text>
    </comment>
    <comment ref="N8" authorId="0" shapeId="0" xr:uid="{DA91543B-59BD-4EE1-91CE-CB4CA8680C53}">
      <text>
        <r>
          <rPr>
            <sz val="9"/>
            <color indexed="81"/>
            <rFont val="Segoe UI"/>
            <family val="2"/>
          </rPr>
          <t>Geschätzt</t>
        </r>
      </text>
    </comment>
    <comment ref="O8" authorId="0" shapeId="0" xr:uid="{1EBD3080-64F3-4E0D-AF00-C8EFB605BDF2}">
      <text>
        <r>
          <rPr>
            <sz val="9"/>
            <color indexed="81"/>
            <rFont val="Segoe UI"/>
            <family val="2"/>
          </rPr>
          <t>Geschätzt</t>
        </r>
      </text>
    </comment>
    <comment ref="P8" authorId="0" shapeId="0" xr:uid="{9F0EA531-8431-4FFA-B5AF-84137D90AE5B}">
      <text>
        <r>
          <rPr>
            <sz val="9"/>
            <color indexed="81"/>
            <rFont val="Segoe UI"/>
            <family val="2"/>
          </rPr>
          <t xml:space="preserve">Geschätzt
</t>
        </r>
      </text>
    </comment>
    <comment ref="Q8" authorId="0" shapeId="0" xr:uid="{D00EF21D-B4AC-4959-BD30-F4BF728F57D4}">
      <text>
        <r>
          <rPr>
            <sz val="9"/>
            <color indexed="81"/>
            <rFont val="Segoe UI"/>
            <family val="2"/>
          </rPr>
          <t>Geschätzt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R8" authorId="0" shapeId="0" xr:uid="{00232056-FB28-4A15-8A1A-7218733AEA1B}">
      <text>
        <r>
          <rPr>
            <sz val="9"/>
            <color indexed="81"/>
            <rFont val="Segoe UI"/>
            <family val="2"/>
          </rPr>
          <t>Geschätzt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T8" authorId="0" shapeId="0" xr:uid="{C4757109-81C6-41AC-A7F1-0C2F64C6A841}">
      <text>
        <r>
          <rPr>
            <sz val="9"/>
            <color indexed="81"/>
            <rFont val="Segoe UI"/>
            <family val="2"/>
          </rPr>
          <t xml:space="preserve">Geschätzt
</t>
        </r>
      </text>
    </comment>
    <comment ref="T9" authorId="0" shapeId="0" xr:uid="{ACA55CA6-D7A3-4D36-A47A-601DC0A46618}">
      <text>
        <r>
          <rPr>
            <sz val="9"/>
            <color indexed="81"/>
            <rFont val="Segoe UI"/>
            <family val="2"/>
          </rPr>
          <t xml:space="preserve">Geschätzt
</t>
        </r>
      </text>
    </comment>
    <comment ref="E18" authorId="0" shapeId="0" xr:uid="{2112E3B4-60F5-49E8-B84F-953C3E1F6E79}">
      <text>
        <r>
          <rPr>
            <sz val="9"/>
            <color indexed="81"/>
            <rFont val="Segoe UI"/>
            <family val="2"/>
          </rPr>
          <t>Leistungssteigerung gegenüber 500D nur durch Verbesserung Liefergrad: Größeres Saugrohr und größerer Lufttrichter im Vergaser</t>
        </r>
      </text>
    </comment>
    <comment ref="F18" authorId="0" shapeId="0" xr:uid="{F0F928D5-DF9F-4693-87D4-9F7B91853998}">
      <text>
        <r>
          <rPr>
            <sz val="9"/>
            <color indexed="81"/>
            <rFont val="Segoe UI"/>
            <family val="2"/>
          </rPr>
          <t xml:space="preserve">Leistungsreduktion gegenüber 700C durch Drosselung mittels kleinem Lufttrichter </t>
        </r>
      </text>
    </comment>
    <comment ref="T20" authorId="0" shapeId="0" xr:uid="{F4F44F5E-44B3-4312-BB6E-E2DFBDC60B24}">
      <text>
        <r>
          <rPr>
            <sz val="9"/>
            <color indexed="81"/>
            <rFont val="Segoe UI"/>
            <family val="2"/>
          </rPr>
          <t>80er-Jahre, Rennbenzin</t>
        </r>
      </text>
    </comment>
    <comment ref="T21" authorId="0" shapeId="0" xr:uid="{A09AB61C-90C5-4E93-9447-18A007C9D2E1}">
      <text>
        <r>
          <rPr>
            <sz val="9"/>
            <color indexed="81"/>
            <rFont val="Segoe UI"/>
            <charset val="1"/>
          </rPr>
          <t>80er-Jahre, Rennbenzin</t>
        </r>
      </text>
    </comment>
    <comment ref="T23" authorId="0" shapeId="0" xr:uid="{01584242-AEE5-4485-BE93-8A1E1D85B252}">
      <text>
        <r>
          <rPr>
            <sz val="9"/>
            <color indexed="81"/>
            <rFont val="Segoe UI"/>
            <family val="2"/>
          </rPr>
          <t>Vierventiler
80er-Jahre, Rennbenzin</t>
        </r>
      </text>
    </comment>
    <comment ref="U23" authorId="0" shapeId="0" xr:uid="{5C5A3F39-D14C-4E86-98F8-9F6EBA97F20E}">
      <text>
        <r>
          <rPr>
            <sz val="9"/>
            <color indexed="81"/>
            <rFont val="Segoe UI"/>
            <family val="2"/>
          </rPr>
          <t xml:space="preserve">Vierventiler
</t>
        </r>
      </text>
    </comment>
    <comment ref="V23" authorId="0" shapeId="0" xr:uid="{CF9FDB2A-10B5-4A74-82BB-97ED621D8CEF}">
      <text>
        <r>
          <rPr>
            <sz val="9"/>
            <color indexed="81"/>
            <rFont val="Segoe UI"/>
            <family val="2"/>
          </rPr>
          <t xml:space="preserve">Vierventiler
</t>
        </r>
      </text>
    </comment>
    <comment ref="A24" authorId="0" shapeId="0" xr:uid="{2379705C-AB01-4EF0-87A6-5E55D4D4E48C}">
      <text>
        <r>
          <rPr>
            <sz val="9"/>
            <color indexed="81"/>
            <rFont val="Segoe UI"/>
            <family val="2"/>
          </rPr>
          <t xml:space="preserve">Der idizierte Mitteldruck bezieht sich auf ein Verdichtungsverhältnis von 10 
Ist die Verdichtung geringer, so sinkt auch der indizierte Mitteldruck. 
Ist die Verdichtung höher, so steigt auch der indizierte Mitteldruck. </t>
        </r>
      </text>
    </comment>
    <comment ref="A29" authorId="0" shapeId="0" xr:uid="{BEEFF606-F772-4349-B13E-6F597CFCA5C7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A30" authorId="0" shapeId="0" xr:uid="{B1A03E2C-8E75-49E9-BA6D-330B55C77FD2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V34" authorId="0" shapeId="0" xr:uid="{C0146230-C5B8-4206-9503-077C9CDDDA72}">
      <text>
        <r>
          <rPr>
            <sz val="9"/>
            <color indexed="81"/>
            <rFont val="Segoe UI"/>
            <family val="2"/>
          </rPr>
          <t xml:space="preserve">Tropen-Gebläse entspricht am ehesten dem Porsche-Gebläse
</t>
        </r>
      </text>
    </comment>
    <comment ref="A36" authorId="0" shapeId="0" xr:uid="{F85A422E-3A73-4110-9943-AFA4A29937C2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A37" authorId="0" shapeId="0" xr:uid="{88D37F33-A614-40C8-A16F-998F2A3213C0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D48" authorId="0" shapeId="0" xr:uid="{5E068743-0550-4EE2-BC4A-A9973F4FF8D9}">
      <text>
        <r>
          <rPr>
            <sz val="9"/>
            <color indexed="81"/>
            <rFont val="Segoe UI"/>
            <family val="2"/>
          </rPr>
          <t>geschätzt</t>
        </r>
      </text>
    </comment>
    <comment ref="E48" authorId="0" shapeId="0" xr:uid="{402634BA-1702-4DCB-89CC-DD17A3467F43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F48" authorId="0" shapeId="0" xr:uid="{02760BE6-FF66-4512-B91E-672D54160812}">
      <text>
        <r>
          <rPr>
            <u/>
            <sz val="9"/>
            <color indexed="81"/>
            <rFont val="Segoe UI"/>
            <family val="2"/>
          </rPr>
          <t>Lt. Buch "Steyr Puch 650 TR Rallye":</t>
        </r>
        <r>
          <rPr>
            <sz val="9"/>
            <color indexed="81"/>
            <rFont val="Segoe UI"/>
            <family val="2"/>
          </rPr>
          <t xml:space="preserve">
Leistung im Auslegungspunkt:
Gebläse mittel: 1,0 PS
Gebläse groß: 1,8 PS
Die Verluste steigen mit der dritten Potenz der Drehzahl</t>
        </r>
      </text>
    </comment>
    <comment ref="G48" authorId="0" shapeId="0" xr:uid="{96C78780-4A97-42D3-BF10-3F3F2565B6F2}">
      <text>
        <r>
          <rPr>
            <sz val="9"/>
            <color indexed="81"/>
            <rFont val="Segoe UI"/>
            <family val="2"/>
          </rPr>
          <t>geschätzt</t>
        </r>
      </text>
    </comment>
  </commentList>
</comments>
</file>

<file path=xl/sharedStrings.xml><?xml version="1.0" encoding="utf-8"?>
<sst xmlns="http://schemas.openxmlformats.org/spreadsheetml/2006/main" count="243" uniqueCount="139">
  <si>
    <t>Kolbendurchmesser</t>
  </si>
  <si>
    <t>Kolbenhub</t>
  </si>
  <si>
    <t>mm</t>
  </si>
  <si>
    <t>U/min</t>
  </si>
  <si>
    <t>Verdichtung</t>
  </si>
  <si>
    <t>PS</t>
  </si>
  <si>
    <t>%</t>
  </si>
  <si>
    <t>650 TR2
Gruppe2</t>
  </si>
  <si>
    <t>650 TR1 Europa</t>
  </si>
  <si>
    <t>Auspuff</t>
  </si>
  <si>
    <t>Serie</t>
  </si>
  <si>
    <t>Monte</t>
  </si>
  <si>
    <t>2 x 22</t>
  </si>
  <si>
    <t>2 x 27</t>
  </si>
  <si>
    <t>650 TR2 Europa</t>
  </si>
  <si>
    <t>Drehmoment</t>
  </si>
  <si>
    <t>Nm</t>
  </si>
  <si>
    <t xml:space="preserve">650 TR </t>
  </si>
  <si>
    <t>700C</t>
  </si>
  <si>
    <t>Nockenwelle</t>
  </si>
  <si>
    <t>P82</t>
  </si>
  <si>
    <t>P94</t>
  </si>
  <si>
    <t>P92</t>
  </si>
  <si>
    <t xml:space="preserve">Klein </t>
  </si>
  <si>
    <t>Mittel</t>
  </si>
  <si>
    <t>Groß</t>
  </si>
  <si>
    <t>Tropen</t>
  </si>
  <si>
    <t>Gebläse</t>
  </si>
  <si>
    <t>Gebläseleistung im Auslegungspunkt</t>
  </si>
  <si>
    <t>bei Nenndrehzahl</t>
  </si>
  <si>
    <t>bar</t>
  </si>
  <si>
    <t>P92 5°vers.</t>
  </si>
  <si>
    <t>VW-Kolben Ø 87</t>
  </si>
  <si>
    <t>Einzelverg.</t>
  </si>
  <si>
    <t>Einheit</t>
  </si>
  <si>
    <t>Formel</t>
  </si>
  <si>
    <t>?</t>
  </si>
  <si>
    <t>M</t>
  </si>
  <si>
    <t>P</t>
  </si>
  <si>
    <t>-</t>
  </si>
  <si>
    <t>Rennmotor Müller</t>
  </si>
  <si>
    <t>Reibungsverluste bei max. Leistung</t>
  </si>
  <si>
    <t>Reibungsverluste bei max. Drehmoment</t>
  </si>
  <si>
    <t>Standard</t>
  </si>
  <si>
    <t>Klein</t>
  </si>
  <si>
    <t>Korrekturfaktor Riemenscheibe</t>
  </si>
  <si>
    <t>Riemenscheibe Standard: D=177, Klein: D=167 (TR2)</t>
  </si>
  <si>
    <t>Liefergrad für max. Drehmoment</t>
  </si>
  <si>
    <t>Liefergrad für max. Leistung</t>
  </si>
  <si>
    <t>Korrekturfaktor für Verdichtung (verd. 10 entspricht 1)</t>
  </si>
  <si>
    <t>Effektiver Mitteldruck für Max. Leistung</t>
  </si>
  <si>
    <t>Effektiver Mitteldruck für Max. Drehmoment</t>
  </si>
  <si>
    <r>
      <t>n</t>
    </r>
    <r>
      <rPr>
        <vertAlign val="subscript"/>
        <sz val="10"/>
        <color theme="1"/>
        <rFont val="Arial"/>
        <family val="2"/>
      </rPr>
      <t>P</t>
    </r>
  </si>
  <si>
    <r>
      <t>n</t>
    </r>
    <r>
      <rPr>
        <vertAlign val="subscript"/>
        <sz val="10"/>
        <color theme="1"/>
        <rFont val="Arial"/>
        <family val="2"/>
      </rPr>
      <t>M</t>
    </r>
  </si>
  <si>
    <t>Drehzahl bei max. Leistung</t>
  </si>
  <si>
    <t>Drehzahl bei max. Drehmoment</t>
  </si>
  <si>
    <t>d</t>
  </si>
  <si>
    <t>h</t>
  </si>
  <si>
    <t>i</t>
  </si>
  <si>
    <t>x</t>
  </si>
  <si>
    <t xml:space="preserve">i = 1 bei 2-Takt-Motor, i = 0,5 bei 4-takt-Motor </t>
  </si>
  <si>
    <t xml:space="preserve"> Durchmesser Lufttrichter im Vergaser (nur zur Info)</t>
  </si>
  <si>
    <t>l (Liter)</t>
  </si>
  <si>
    <r>
      <t>p</t>
    </r>
    <r>
      <rPr>
        <vertAlign val="subscript"/>
        <sz val="10"/>
        <color theme="1"/>
        <rFont val="Arial"/>
        <family val="2"/>
      </rPr>
      <t>mi</t>
    </r>
  </si>
  <si>
    <t>Hubraum (Hubvolumen)</t>
  </si>
  <si>
    <r>
      <t>λ</t>
    </r>
    <r>
      <rPr>
        <vertAlign val="subscript"/>
        <sz val="10"/>
        <color theme="1"/>
        <rFont val="Arial"/>
        <family val="2"/>
      </rPr>
      <t>P</t>
    </r>
  </si>
  <si>
    <r>
      <t>λ</t>
    </r>
    <r>
      <rPr>
        <vertAlign val="subscript"/>
        <sz val="10"/>
        <color theme="1"/>
        <rFont val="Arial"/>
        <family val="2"/>
      </rPr>
      <t>M</t>
    </r>
  </si>
  <si>
    <r>
      <t>R</t>
    </r>
    <r>
      <rPr>
        <vertAlign val="subscript"/>
        <sz val="10"/>
        <color theme="1"/>
        <rFont val="Arial"/>
        <family val="2"/>
      </rPr>
      <t>M</t>
    </r>
  </si>
  <si>
    <r>
      <t>R</t>
    </r>
    <r>
      <rPr>
        <vertAlign val="subscript"/>
        <sz val="10"/>
        <color theme="1"/>
        <rFont val="Arial"/>
        <family val="2"/>
      </rPr>
      <t>P</t>
    </r>
  </si>
  <si>
    <r>
      <t>P</t>
    </r>
    <r>
      <rPr>
        <vertAlign val="subscript"/>
        <sz val="10"/>
        <color theme="1"/>
        <rFont val="Arial"/>
        <family val="2"/>
      </rPr>
      <t>GL</t>
    </r>
  </si>
  <si>
    <r>
      <t>P</t>
    </r>
    <r>
      <rPr>
        <vertAlign val="subscript"/>
        <sz val="10"/>
        <color theme="1"/>
        <rFont val="Arial"/>
        <family val="2"/>
      </rPr>
      <t>GM</t>
    </r>
  </si>
  <si>
    <t>ε</t>
  </si>
  <si>
    <r>
      <t>K</t>
    </r>
    <r>
      <rPr>
        <vertAlign val="subscript"/>
        <sz val="10"/>
        <color theme="1"/>
        <rFont val="Arial"/>
        <family val="2"/>
      </rPr>
      <t>V</t>
    </r>
    <r>
      <rPr>
        <sz val="10"/>
        <color theme="1"/>
        <rFont val="Arial"/>
        <family val="2"/>
      </rPr>
      <t>=ε</t>
    </r>
    <r>
      <rPr>
        <vertAlign val="superscript"/>
        <sz val="10"/>
        <color theme="1"/>
        <rFont val="Arial"/>
        <family val="2"/>
      </rPr>
      <t>0,25</t>
    </r>
    <r>
      <rPr>
        <sz val="10"/>
        <color theme="1"/>
        <rFont val="Arial"/>
        <family val="2"/>
      </rPr>
      <t>*0,5625</t>
    </r>
  </si>
  <si>
    <r>
      <t>p</t>
    </r>
    <r>
      <rPr>
        <vertAlign val="subscript"/>
        <sz val="10"/>
        <color theme="1"/>
        <rFont val="Arial"/>
        <family val="2"/>
      </rPr>
      <t>me(P)</t>
    </r>
    <r>
      <rPr>
        <sz val="10"/>
        <color theme="1"/>
        <rFont val="Arial"/>
        <family val="2"/>
      </rPr>
      <t>=p</t>
    </r>
    <r>
      <rPr>
        <vertAlign val="subscript"/>
        <sz val="10"/>
        <color theme="1"/>
        <rFont val="Arial"/>
        <family val="2"/>
      </rPr>
      <t>mi</t>
    </r>
    <r>
      <rPr>
        <sz val="10"/>
        <color theme="1"/>
        <rFont val="Arial"/>
        <family val="2"/>
      </rPr>
      <t>*K</t>
    </r>
    <r>
      <rPr>
        <vertAlign val="subscript"/>
        <sz val="10"/>
        <color theme="1"/>
        <rFont val="Arial"/>
        <family val="2"/>
      </rPr>
      <t>V</t>
    </r>
    <r>
      <rPr>
        <sz val="10"/>
        <color theme="1"/>
        <rFont val="Arial"/>
        <family val="2"/>
      </rPr>
      <t>*λ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*(1-R</t>
    </r>
    <r>
      <rPr>
        <vertAlign val="subscript"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)</t>
    </r>
  </si>
  <si>
    <r>
      <t>p</t>
    </r>
    <r>
      <rPr>
        <vertAlign val="subscript"/>
        <sz val="10"/>
        <color theme="1"/>
        <rFont val="Arial"/>
        <family val="2"/>
      </rPr>
      <t>me(M)</t>
    </r>
    <r>
      <rPr>
        <sz val="10"/>
        <color theme="1"/>
        <rFont val="Arial"/>
        <family val="2"/>
      </rPr>
      <t>=p</t>
    </r>
    <r>
      <rPr>
        <vertAlign val="subscript"/>
        <sz val="10"/>
        <color theme="1"/>
        <rFont val="Arial"/>
        <family val="2"/>
      </rPr>
      <t>mi</t>
    </r>
    <r>
      <rPr>
        <sz val="10"/>
        <color theme="1"/>
        <rFont val="Arial"/>
        <family val="2"/>
      </rPr>
      <t>*K</t>
    </r>
    <r>
      <rPr>
        <vertAlign val="subscript"/>
        <sz val="10"/>
        <color theme="1"/>
        <rFont val="Arial"/>
        <family val="2"/>
      </rPr>
      <t>V</t>
    </r>
    <r>
      <rPr>
        <sz val="10"/>
        <color theme="1"/>
        <rFont val="Arial"/>
        <family val="2"/>
      </rPr>
      <t>*λ</t>
    </r>
    <r>
      <rPr>
        <vertAlign val="subscript"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*(1-R</t>
    </r>
    <r>
      <rPr>
        <vertAlign val="subscript"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)</t>
    </r>
  </si>
  <si>
    <t>Gebläsetyp</t>
  </si>
  <si>
    <t>Kolben Ø 90</t>
  </si>
  <si>
    <t>650T
 700E</t>
  </si>
  <si>
    <t>500
500D</t>
  </si>
  <si>
    <t>500DL
500S</t>
  </si>
  <si>
    <r>
      <t>V</t>
    </r>
    <r>
      <rPr>
        <vertAlign val="subscript"/>
        <sz val="10"/>
        <color theme="1"/>
        <rFont val="Arial"/>
        <family val="2"/>
      </rPr>
      <t>h</t>
    </r>
    <r>
      <rPr>
        <sz val="10"/>
        <color theme="1"/>
        <rFont val="Arial"/>
        <family val="2"/>
      </rPr>
      <t>=d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*π*h/4.000.000</t>
    </r>
  </si>
  <si>
    <t>Werks-
tuning</t>
  </si>
  <si>
    <t>Rechenergebnis</t>
  </si>
  <si>
    <r>
      <t>M</t>
    </r>
    <r>
      <rPr>
        <vertAlign val="subscript"/>
        <sz val="10"/>
        <color theme="1"/>
        <rFont val="Arial"/>
        <family val="2"/>
      </rPr>
      <t>GM</t>
    </r>
    <r>
      <rPr>
        <sz val="10"/>
        <color theme="1"/>
        <rFont val="Arial"/>
        <family val="2"/>
      </rPr>
      <t>=P</t>
    </r>
    <r>
      <rPr>
        <vertAlign val="subscript"/>
        <sz val="10"/>
        <color theme="1"/>
        <rFont val="Arial"/>
        <family val="2"/>
      </rPr>
      <t>GM</t>
    </r>
    <r>
      <rPr>
        <sz val="10"/>
        <color theme="1"/>
        <rFont val="Arial"/>
        <family val="2"/>
      </rPr>
      <t>/N</t>
    </r>
    <r>
      <rPr>
        <vertAlign val="subscript"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*7022</t>
    </r>
  </si>
  <si>
    <t>Verluste durch das Gebläse-Laufrad</t>
  </si>
  <si>
    <t>Hilfstabellen Gebläse und Riemenscheibe</t>
  </si>
  <si>
    <t>Farben:</t>
  </si>
  <si>
    <t>Eingabewerte</t>
  </si>
  <si>
    <t>Berechnete Werte</t>
  </si>
  <si>
    <t>Leistungsberechnung Steyr-Puch-Motor</t>
  </si>
  <si>
    <t>Zylinderanzahl</t>
  </si>
  <si>
    <t>Verlust durch Gebläse bei Drehzahl der max. Leistung</t>
  </si>
  <si>
    <t>Verlust durch Gebläse bei Drehzahl des max. Drehmoment</t>
  </si>
  <si>
    <t>Gebläse-Drehmoment bei Drehzahl des max. Drehmoment</t>
  </si>
  <si>
    <t xml:space="preserve">      Klein            Mittel            Groß           Tropen</t>
  </si>
  <si>
    <t>1 od. P94</t>
  </si>
  <si>
    <t>2 od. P94</t>
  </si>
  <si>
    <t>Dropdown-Liste
(Draufklicken und Gebläsetyp auswählen)</t>
  </si>
  <si>
    <t>Dropdown-Liste</t>
  </si>
  <si>
    <t>2 in 1</t>
  </si>
  <si>
    <t>Ford Cosworth DFV</t>
  </si>
  <si>
    <t>9 Flügel</t>
  </si>
  <si>
    <t>7 Flügel</t>
  </si>
  <si>
    <t>Steyr-Puch Serienautos</t>
  </si>
  <si>
    <t>Referenzmotoren</t>
  </si>
  <si>
    <t>Leistung (Herstllerangabe)</t>
  </si>
  <si>
    <t>Porsche 911 /993 
1998</t>
  </si>
  <si>
    <t>Mittlerer Verbrennungsdruck berechnet aus Leistungsangaben</t>
  </si>
  <si>
    <r>
      <t>p</t>
    </r>
    <r>
      <rPr>
        <vertAlign val="subscript"/>
        <sz val="10"/>
        <color theme="1"/>
        <rFont val="Arial"/>
        <family val="2"/>
      </rPr>
      <t>mi</t>
    </r>
    <r>
      <rPr>
        <sz val="10"/>
        <color theme="1"/>
        <rFont val="Arial"/>
        <family val="2"/>
      </rPr>
      <t>=P/V</t>
    </r>
    <r>
      <rPr>
        <vertAlign val="subscript"/>
        <sz val="10"/>
        <color theme="1"/>
        <rFont val="Arial"/>
        <family val="2"/>
      </rPr>
      <t>h</t>
    </r>
    <r>
      <rPr>
        <sz val="10"/>
        <color theme="1"/>
        <rFont val="Arial"/>
        <family val="2"/>
      </rPr>
      <t>/n/T/K</t>
    </r>
    <r>
      <rPr>
        <vertAlign val="subscript"/>
        <sz val="10"/>
        <color theme="1"/>
        <rFont val="Arial"/>
        <family val="2"/>
      </rPr>
      <t>1</t>
    </r>
  </si>
  <si>
    <t>Mittlerer Verbrennungsdruck ermittelt aus Motorparametern</t>
  </si>
  <si>
    <t>Indizierter Mitteldruck bei Verdichtung 10, 100% Füllung, optimale Verbrennung</t>
  </si>
  <si>
    <t>0</t>
  </si>
  <si>
    <r>
      <t>984 cm</t>
    </r>
    <r>
      <rPr>
        <b/>
        <vertAlign val="superscript"/>
        <sz val="12"/>
        <color theme="1"/>
        <rFont val="Arial"/>
        <family val="2"/>
      </rPr>
      <t>3</t>
    </r>
  </si>
  <si>
    <t>TR1 Prokschi
Kolben D86</t>
  </si>
  <si>
    <t>TR2 Prokschi
Kolben D86</t>
  </si>
  <si>
    <t>TR1 Prokschi
Kolben D90</t>
  </si>
  <si>
    <t>TR2 Prokschi
Kolben D90</t>
  </si>
  <si>
    <r>
      <t>G</t>
    </r>
    <r>
      <rPr>
        <vertAlign val="subscript"/>
        <sz val="10"/>
        <color theme="1"/>
        <rFont val="Arial"/>
        <family val="2"/>
      </rPr>
      <t>P</t>
    </r>
  </si>
  <si>
    <r>
      <t>G</t>
    </r>
    <r>
      <rPr>
        <vertAlign val="subscript"/>
        <sz val="10"/>
        <color theme="1"/>
        <rFont val="Arial"/>
        <family val="2"/>
      </rPr>
      <t>M</t>
    </r>
  </si>
  <si>
    <t>Leistung</t>
  </si>
  <si>
    <r>
      <t>p</t>
    </r>
    <r>
      <rPr>
        <vertAlign val="subscript"/>
        <sz val="10"/>
        <color theme="1"/>
        <rFont val="Arial"/>
        <family val="2"/>
      </rPr>
      <t>mi</t>
    </r>
    <r>
      <rPr>
        <sz val="10"/>
        <color theme="1"/>
        <rFont val="Arial"/>
        <family val="2"/>
      </rPr>
      <t>=P/V</t>
    </r>
    <r>
      <rPr>
        <vertAlign val="subscript"/>
        <sz val="10"/>
        <color theme="1"/>
        <rFont val="Arial"/>
        <family val="2"/>
      </rPr>
      <t>h</t>
    </r>
    <r>
      <rPr>
        <sz val="10"/>
        <color theme="1"/>
        <rFont val="Arial"/>
        <family val="2"/>
      </rPr>
      <t>/T/K</t>
    </r>
    <r>
      <rPr>
        <vertAlign val="subscript"/>
        <sz val="10"/>
        <color theme="1"/>
        <rFont val="Arial"/>
        <family val="2"/>
      </rPr>
      <t>2</t>
    </r>
  </si>
  <si>
    <r>
      <t>P</t>
    </r>
    <r>
      <rPr>
        <b/>
        <vertAlign val="subscript"/>
        <sz val="10"/>
        <color theme="1"/>
        <rFont val="Arial"/>
        <family val="2"/>
      </rPr>
      <t>Berechnet</t>
    </r>
  </si>
  <si>
    <r>
      <t>M</t>
    </r>
    <r>
      <rPr>
        <b/>
        <vertAlign val="subscript"/>
        <sz val="10"/>
        <color theme="1"/>
        <rFont val="Arial"/>
        <family val="2"/>
      </rPr>
      <t>Berechnet</t>
    </r>
  </si>
  <si>
    <t>Roberto lt. Angaben</t>
  </si>
  <si>
    <t>Roberto realistisch</t>
  </si>
  <si>
    <t>RS od. SL</t>
  </si>
  <si>
    <t>Einspr.</t>
  </si>
  <si>
    <t>Mitteldruck</t>
  </si>
  <si>
    <t>Leistung/Drehmoment</t>
  </si>
  <si>
    <t>Unrealistisch</t>
  </si>
  <si>
    <t>Fixe Vorgaben</t>
  </si>
  <si>
    <t>Golf IV GTI 
2003</t>
  </si>
  <si>
    <t>Fahrzeug (Herstellerdaten)</t>
  </si>
  <si>
    <t>Kolben
Ø 90</t>
  </si>
  <si>
    <t>Fuhrmann-Motor 
P. Pohl</t>
  </si>
  <si>
    <t>BMW</t>
  </si>
  <si>
    <t>Schrick</t>
  </si>
  <si>
    <t>Drehmoment  (Herstllerangabe)</t>
  </si>
  <si>
    <t>kein
(Ford, VW)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</si>
</sst>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"/>
    <numFmt numFmtId="166" formatCode="_-* #,##0.00000_-;\-* #,##0.00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u/>
      <sz val="20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9"/>
      <color indexed="81"/>
      <name val="Segoe UI"/>
      <charset val="1"/>
    </font>
    <font>
      <b/>
      <vertAlign val="subscript"/>
      <sz val="10"/>
      <color theme="1"/>
      <name val="Arial"/>
      <family val="2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16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1" applyNumberFormat="1" applyFont="1" applyBorder="1" applyAlignment="1" applyProtection="1">
      <alignment horizontal="center" vertical="center" wrapText="1"/>
      <protection locked="0"/>
    </xf>
    <xf numFmtId="2" fontId="6" fillId="0" borderId="1" xfId="1" applyNumberFormat="1" applyFont="1" applyBorder="1" applyAlignment="1" applyProtection="1">
      <alignment horizontal="center" vertical="center" wrapText="1"/>
      <protection locked="0"/>
    </xf>
    <xf numFmtId="43" fontId="6" fillId="0" borderId="1" xfId="1" applyFont="1" applyFill="1" applyBorder="1" applyAlignment="1" applyProtection="1">
      <alignment horizontal="center" vertical="center" wrapText="1"/>
      <protection locked="0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2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1" applyNumberFormat="1" applyFont="1" applyBorder="1" applyAlignment="1" applyProtection="1">
      <alignment horizontal="center" vertical="center" wrapText="1"/>
      <protection locked="0"/>
    </xf>
    <xf numFmtId="164" fontId="6" fillId="0" borderId="2" xfId="1" applyNumberFormat="1" applyFont="1" applyBorder="1" applyAlignment="1" applyProtection="1">
      <alignment horizontal="center" vertical="center" wrapText="1"/>
      <protection locked="0"/>
    </xf>
    <xf numFmtId="2" fontId="6" fillId="0" borderId="2" xfId="1" applyNumberFormat="1" applyFont="1" applyBorder="1" applyAlignment="1" applyProtection="1">
      <alignment horizontal="center" vertical="center" wrapText="1"/>
      <protection locked="0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3" xfId="1" applyNumberFormat="1" applyFont="1" applyBorder="1" applyAlignment="1" applyProtection="1">
      <alignment horizontal="center" vertical="center" wrapText="1"/>
      <protection locked="0"/>
    </xf>
    <xf numFmtId="1" fontId="6" fillId="0" borderId="3" xfId="1" applyNumberFormat="1" applyFont="1" applyBorder="1" applyAlignment="1" applyProtection="1">
      <alignment horizontal="center" vertical="center" wrapText="1"/>
      <protection locked="0"/>
    </xf>
    <xf numFmtId="2" fontId="6" fillId="0" borderId="3" xfId="1" applyNumberFormat="1" applyFont="1" applyBorder="1" applyAlignment="1" applyProtection="1">
      <alignment horizontal="center" vertical="center" wrapText="1"/>
      <protection locked="0"/>
    </xf>
    <xf numFmtId="43" fontId="6" fillId="0" borderId="3" xfId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Border="1" applyAlignment="1" applyProtection="1">
      <alignment horizontal="center" vertical="center" wrapText="1"/>
      <protection locked="0"/>
    </xf>
    <xf numFmtId="43" fontId="12" fillId="0" borderId="8" xfId="1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3" fontId="6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3" fontId="5" fillId="3" borderId="1" xfId="1" applyFont="1" applyFill="1" applyBorder="1" applyAlignment="1" applyProtection="1">
      <alignment horizontal="center" vertical="center" wrapText="1"/>
      <protection locked="0"/>
    </xf>
    <xf numFmtId="43" fontId="5" fillId="3" borderId="3" xfId="1" applyFont="1" applyFill="1" applyBorder="1" applyAlignment="1" applyProtection="1">
      <alignment horizontal="center" vertical="center" wrapText="1"/>
      <protection locked="0"/>
    </xf>
    <xf numFmtId="43" fontId="5" fillId="3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quotePrefix="1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2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2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0" xfId="1" applyNumberFormat="1" applyFont="1" applyAlignment="1" applyProtection="1">
      <alignment horizontal="center" vertical="center" wrapText="1"/>
      <protection locked="0"/>
    </xf>
    <xf numFmtId="43" fontId="6" fillId="0" borderId="0" xfId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65" fontId="6" fillId="4" borderId="1" xfId="1" applyNumberFormat="1" applyFont="1" applyFill="1" applyBorder="1" applyAlignment="1" applyProtection="1">
      <alignment horizontal="center" vertical="center" wrapText="1"/>
    </xf>
    <xf numFmtId="165" fontId="6" fillId="4" borderId="3" xfId="1" applyNumberFormat="1" applyFont="1" applyFill="1" applyBorder="1" applyAlignment="1" applyProtection="1">
      <alignment horizontal="center" vertical="center" wrapText="1"/>
    </xf>
    <xf numFmtId="165" fontId="6" fillId="4" borderId="2" xfId="1" applyNumberFormat="1" applyFont="1" applyFill="1" applyBorder="1" applyAlignment="1" applyProtection="1">
      <alignment horizontal="center" vertical="center" wrapText="1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164" fontId="6" fillId="2" borderId="3" xfId="1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9" fontId="6" fillId="2" borderId="1" xfId="2" applyFont="1" applyFill="1" applyBorder="1" applyAlignment="1" applyProtection="1">
      <alignment horizontal="center" vertical="center" wrapText="1"/>
    </xf>
    <xf numFmtId="9" fontId="6" fillId="2" borderId="3" xfId="2" applyFont="1" applyFill="1" applyBorder="1" applyAlignment="1" applyProtection="1">
      <alignment horizontal="center" vertical="center" wrapText="1"/>
    </xf>
    <xf numFmtId="9" fontId="6" fillId="2" borderId="2" xfId="2" applyFont="1" applyFill="1" applyBorder="1" applyAlignment="1" applyProtection="1">
      <alignment horizontal="center" vertical="center" wrapText="1"/>
    </xf>
    <xf numFmtId="2" fontId="6" fillId="4" borderId="1" xfId="1" applyNumberFormat="1" applyFont="1" applyFill="1" applyBorder="1" applyAlignment="1" applyProtection="1">
      <alignment horizontal="center" vertical="center" wrapText="1"/>
    </xf>
    <xf numFmtId="2" fontId="6" fillId="4" borderId="4" xfId="1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43" fontId="7" fillId="3" borderId="0" xfId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2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9" fontId="6" fillId="2" borderId="1" xfId="2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9" fontId="6" fillId="4" borderId="1" xfId="2" applyFont="1" applyFill="1" applyBorder="1" applyAlignment="1" applyProtection="1">
      <alignment horizontal="center" vertical="center" wrapText="1"/>
    </xf>
    <xf numFmtId="43" fontId="6" fillId="0" borderId="1" xfId="1" quotePrefix="1" applyFont="1" applyFill="1" applyBorder="1" applyAlignment="1" applyProtection="1">
      <alignment horizontal="center" vertical="center" wrapText="1"/>
      <protection locked="0"/>
    </xf>
    <xf numFmtId="2" fontId="6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vertical="center" wrapText="1"/>
      <protection locked="0"/>
    </xf>
    <xf numFmtId="43" fontId="7" fillId="3" borderId="8" xfId="1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4" fontId="5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164" fontId="5" fillId="6" borderId="1" xfId="1" applyNumberFormat="1" applyFont="1" applyFill="1" applyBorder="1" applyAlignment="1" applyProtection="1">
      <alignment horizontal="center" vertical="center" wrapText="1"/>
    </xf>
    <xf numFmtId="2" fontId="6" fillId="7" borderId="1" xfId="1" applyNumberFormat="1" applyFont="1" applyFill="1" applyBorder="1" applyAlignment="1" applyProtection="1">
      <alignment horizontal="center" vertical="center" wrapText="1"/>
    </xf>
    <xf numFmtId="2" fontId="6" fillId="7" borderId="2" xfId="1" applyNumberFormat="1" applyFont="1" applyFill="1" applyBorder="1" applyAlignment="1" applyProtection="1">
      <alignment horizontal="center" vertical="center" wrapText="1"/>
    </xf>
    <xf numFmtId="2" fontId="6" fillId="7" borderId="3" xfId="1" applyNumberFormat="1" applyFont="1" applyFill="1" applyBorder="1" applyAlignment="1" applyProtection="1">
      <alignment horizontal="center" vertical="center" wrapText="1"/>
    </xf>
    <xf numFmtId="2" fontId="6" fillId="4" borderId="2" xfId="1" applyNumberFormat="1" applyFont="1" applyFill="1" applyBorder="1" applyAlignment="1" applyProtection="1">
      <alignment horizontal="center" vertical="center" wrapText="1"/>
    </xf>
    <xf numFmtId="9" fontId="6" fillId="4" borderId="2" xfId="2" applyFont="1" applyFill="1" applyBorder="1" applyAlignment="1" applyProtection="1">
      <alignment horizontal="center" vertical="center" wrapText="1"/>
    </xf>
    <xf numFmtId="2" fontId="6" fillId="4" borderId="3" xfId="1" applyNumberFormat="1" applyFont="1" applyFill="1" applyBorder="1" applyAlignment="1" applyProtection="1">
      <alignment horizontal="center" vertical="center" wrapText="1"/>
    </xf>
    <xf numFmtId="9" fontId="6" fillId="4" borderId="3" xfId="2" applyFont="1" applyFill="1" applyBorder="1" applyAlignment="1" applyProtection="1">
      <alignment horizontal="center" vertical="center" wrapText="1"/>
    </xf>
    <xf numFmtId="43" fontId="6" fillId="0" borderId="2" xfId="1" applyFont="1" applyBorder="1" applyAlignment="1" applyProtection="1">
      <alignment horizontal="center" vertical="center" wrapText="1"/>
      <protection locked="0"/>
    </xf>
    <xf numFmtId="2" fontId="6" fillId="4" borderId="5" xfId="1" applyNumberFormat="1" applyFont="1" applyFill="1" applyBorder="1" applyAlignment="1" applyProtection="1">
      <alignment horizontal="center" vertical="center" wrapText="1"/>
    </xf>
    <xf numFmtId="43" fontId="6" fillId="0" borderId="3" xfId="1" applyFont="1" applyBorder="1" applyAlignment="1" applyProtection="1">
      <alignment horizontal="center" vertical="center" wrapText="1"/>
      <protection locked="0"/>
    </xf>
    <xf numFmtId="2" fontId="6" fillId="4" borderId="13" xfId="1" applyNumberFormat="1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164" fontId="5" fillId="8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8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vertical="center" wrapText="1"/>
      <protection locked="0"/>
    </xf>
    <xf numFmtId="164" fontId="5" fillId="8" borderId="3" xfId="1" applyNumberFormat="1" applyFont="1" applyFill="1" applyBorder="1" applyAlignment="1" applyProtection="1">
      <alignment horizontal="center" vertical="center" wrapText="1"/>
      <protection locked="0"/>
    </xf>
    <xf numFmtId="164" fontId="5" fillId="8" borderId="1" xfId="1" applyNumberFormat="1" applyFont="1" applyFill="1" applyBorder="1" applyAlignment="1" applyProtection="1">
      <alignment horizontal="center" vertical="center" wrapText="1"/>
    </xf>
    <xf numFmtId="164" fontId="5" fillId="8" borderId="3" xfId="1" applyNumberFormat="1" applyFont="1" applyFill="1" applyBorder="1" applyAlignment="1" applyProtection="1">
      <alignment horizontal="center" vertical="center" wrapText="1"/>
    </xf>
    <xf numFmtId="164" fontId="5" fillId="8" borderId="2" xfId="1" applyNumberFormat="1" applyFont="1" applyFill="1" applyBorder="1" applyAlignment="1" applyProtection="1">
      <alignment horizontal="center" vertical="center" wrapText="1"/>
    </xf>
    <xf numFmtId="2" fontId="6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49" fontId="6" fillId="0" borderId="1" xfId="0" quotePrefix="1" applyNumberFormat="1" applyFont="1" applyBorder="1" applyAlignment="1" applyProtection="1">
      <alignment vertical="center" wrapText="1"/>
      <protection locked="0"/>
    </xf>
    <xf numFmtId="49" fontId="6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2" fontId="6" fillId="6" borderId="1" xfId="1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vertical="center" wrapText="1"/>
      <protection locked="0"/>
    </xf>
    <xf numFmtId="0" fontId="7" fillId="3" borderId="10" xfId="0" applyFont="1" applyFill="1" applyBorder="1" applyAlignment="1" applyProtection="1">
      <alignment horizontal="left" vertical="center" wrapText="1"/>
      <protection locked="0"/>
    </xf>
    <xf numFmtId="0" fontId="7" fillId="3" borderId="11" xfId="0" applyFont="1" applyFill="1" applyBorder="1" applyAlignment="1" applyProtection="1">
      <alignment horizontal="left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43" fontId="7" fillId="5" borderId="1" xfId="1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0" xfId="1" applyNumberFormat="1" applyFont="1" applyBorder="1" applyAlignment="1" applyProtection="1">
      <alignment horizontal="center" vertical="center" wrapText="1"/>
      <protection locked="0"/>
    </xf>
    <xf numFmtId="164" fontId="6" fillId="0" borderId="2" xfId="1" applyNumberFormat="1" applyFont="1" applyBorder="1" applyAlignment="1" applyProtection="1">
      <alignment horizontal="center" vertical="center" wrapText="1"/>
      <protection locked="0"/>
    </xf>
    <xf numFmtId="2" fontId="6" fillId="7" borderId="10" xfId="1" applyNumberFormat="1" applyFont="1" applyFill="1" applyBorder="1" applyAlignment="1" applyProtection="1">
      <alignment horizontal="center" vertical="center" wrapText="1"/>
    </xf>
    <xf numFmtId="2" fontId="6" fillId="7" borderId="2" xfId="1" applyNumberFormat="1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33</xdr:row>
      <xdr:rowOff>28575</xdr:rowOff>
    </xdr:from>
    <xdr:to>
      <xdr:col>0</xdr:col>
      <xdr:colOff>2838450</xdr:colOff>
      <xdr:row>33</xdr:row>
      <xdr:rowOff>695041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3DA39F3-3CFC-47E9-A61F-213BCA33A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745771"/>
          <a:ext cx="2790825" cy="666466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44</xdr:row>
      <xdr:rowOff>28576</xdr:rowOff>
    </xdr:from>
    <xdr:to>
      <xdr:col>3</xdr:col>
      <xdr:colOff>733425</xdr:colOff>
      <xdr:row>44</xdr:row>
      <xdr:rowOff>681338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20956C-6E32-49F5-8EE4-12C46D3B20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4214"/>
        <a:stretch/>
      </xdr:blipFill>
      <xdr:spPr>
        <a:xfrm>
          <a:off x="2571750" y="5553076"/>
          <a:ext cx="704850" cy="157462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44</xdr:row>
      <xdr:rowOff>28576</xdr:rowOff>
    </xdr:from>
    <xdr:to>
      <xdr:col>4</xdr:col>
      <xdr:colOff>739390</xdr:colOff>
      <xdr:row>44</xdr:row>
      <xdr:rowOff>711348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AC318BB-D06D-461C-B2D9-219448C06F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86" r="49686"/>
        <a:stretch/>
      </xdr:blipFill>
      <xdr:spPr>
        <a:xfrm>
          <a:off x="3343275" y="5553076"/>
          <a:ext cx="701290" cy="158897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44</xdr:row>
      <xdr:rowOff>30849</xdr:rowOff>
    </xdr:from>
    <xdr:to>
      <xdr:col>5</xdr:col>
      <xdr:colOff>729732</xdr:colOff>
      <xdr:row>44</xdr:row>
      <xdr:rowOff>704850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D6AB178-9675-4E72-A2A8-244F30746C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4" r="24843"/>
        <a:stretch/>
      </xdr:blipFill>
      <xdr:spPr>
        <a:xfrm>
          <a:off x="4095750" y="5555349"/>
          <a:ext cx="701157" cy="159651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44</xdr:row>
      <xdr:rowOff>28575</xdr:rowOff>
    </xdr:from>
    <xdr:to>
      <xdr:col>6</xdr:col>
      <xdr:colOff>735671</xdr:colOff>
      <xdr:row>44</xdr:row>
      <xdr:rowOff>716080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CDA4CEF-7327-4702-82BC-BF4EC9A048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6101"/>
        <a:stretch/>
      </xdr:blipFill>
      <xdr:spPr>
        <a:xfrm>
          <a:off x="4876800" y="5553075"/>
          <a:ext cx="688046" cy="163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794B-7DD4-4540-BCEA-A55E5ED594E0}">
  <sheetPr>
    <pageSetUpPr fitToPage="1"/>
  </sheetPr>
  <dimension ref="A1:Y52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C1"/>
    </sheetView>
  </sheetViews>
  <sheetFormatPr baseColWidth="10" defaultRowHeight="12.75" x14ac:dyDescent="0.25"/>
  <cols>
    <col min="1" max="1" width="50.7109375" style="48" bestFit="1" customWidth="1"/>
    <col min="2" max="2" width="22.7109375" style="24" bestFit="1" customWidth="1"/>
    <col min="3" max="3" width="7.85546875" style="24" bestFit="1" customWidth="1"/>
    <col min="4" max="6" width="10" style="51" customWidth="1"/>
    <col min="7" max="11" width="10" style="26" customWidth="1"/>
    <col min="12" max="12" width="11.85546875" style="26" customWidth="1"/>
    <col min="13" max="14" width="11.28515625" style="26" bestFit="1" customWidth="1"/>
    <col min="15" max="15" width="11.85546875" style="26" customWidth="1"/>
    <col min="16" max="16" width="11.28515625" style="26" bestFit="1" customWidth="1"/>
    <col min="17" max="18" width="11.85546875" style="26" customWidth="1"/>
    <col min="19" max="19" width="1.42578125" style="24" customWidth="1"/>
    <col min="20" max="22" width="11.42578125" style="24"/>
    <col min="23" max="23" width="1.42578125" style="24" customWidth="1"/>
    <col min="24" max="16384" width="11.42578125" style="24"/>
  </cols>
  <sheetData>
    <row r="1" spans="1:25" s="22" customFormat="1" ht="30" customHeight="1" x14ac:dyDescent="0.25">
      <c r="A1" s="130" t="s">
        <v>89</v>
      </c>
      <c r="B1" s="131"/>
      <c r="C1" s="131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89"/>
      <c r="R1" s="89"/>
    </row>
    <row r="2" spans="1:25" ht="12.75" customHeight="1" x14ac:dyDescent="0.25">
      <c r="A2" s="23"/>
      <c r="C2" s="77" t="s">
        <v>86</v>
      </c>
      <c r="D2" s="137" t="s">
        <v>87</v>
      </c>
      <c r="E2" s="138"/>
      <c r="F2" s="134" t="s">
        <v>130</v>
      </c>
      <c r="G2" s="135"/>
      <c r="H2" s="136" t="s">
        <v>88</v>
      </c>
      <c r="I2" s="136"/>
      <c r="J2" s="139" t="s">
        <v>127</v>
      </c>
      <c r="K2" s="140"/>
      <c r="L2" s="141" t="s">
        <v>128</v>
      </c>
      <c r="M2" s="142"/>
      <c r="N2" s="143" t="s">
        <v>129</v>
      </c>
      <c r="O2" s="144"/>
    </row>
    <row r="3" spans="1:25" ht="12.75" customHeight="1" x14ac:dyDescent="0.25">
      <c r="A3" s="27"/>
      <c r="C3" s="74"/>
      <c r="F3" s="25"/>
    </row>
    <row r="4" spans="1:25" s="31" customFormat="1" ht="32.25" customHeight="1" x14ac:dyDescent="0.25">
      <c r="A4" s="28"/>
      <c r="B4" s="29"/>
      <c r="C4" s="29"/>
      <c r="D4" s="132" t="s">
        <v>103</v>
      </c>
      <c r="E4" s="132"/>
      <c r="F4" s="132"/>
      <c r="G4" s="132"/>
      <c r="H4" s="132"/>
      <c r="I4" s="132"/>
      <c r="J4" s="132"/>
      <c r="K4" s="132"/>
      <c r="L4" s="30" t="s">
        <v>81</v>
      </c>
      <c r="M4" s="129" t="s">
        <v>32</v>
      </c>
      <c r="N4" s="133"/>
      <c r="O4" s="127" t="s">
        <v>76</v>
      </c>
      <c r="P4" s="128"/>
      <c r="Q4" s="128"/>
      <c r="R4" s="123" t="s">
        <v>133</v>
      </c>
      <c r="T4" s="127" t="s">
        <v>104</v>
      </c>
      <c r="U4" s="128"/>
      <c r="V4" s="129"/>
      <c r="X4" s="79" t="s">
        <v>112</v>
      </c>
      <c r="Y4" s="76" t="s">
        <v>112</v>
      </c>
    </row>
    <row r="5" spans="1:25" s="37" customFormat="1" ht="38.25" x14ac:dyDescent="0.25">
      <c r="A5" s="67" t="s">
        <v>132</v>
      </c>
      <c r="B5" s="33" t="s">
        <v>35</v>
      </c>
      <c r="C5" s="33" t="s">
        <v>34</v>
      </c>
      <c r="D5" s="34" t="s">
        <v>78</v>
      </c>
      <c r="E5" s="34" t="s">
        <v>79</v>
      </c>
      <c r="F5" s="34" t="s">
        <v>77</v>
      </c>
      <c r="G5" s="34" t="s">
        <v>18</v>
      </c>
      <c r="H5" s="34" t="s">
        <v>17</v>
      </c>
      <c r="I5" s="34" t="s">
        <v>8</v>
      </c>
      <c r="J5" s="34" t="s">
        <v>14</v>
      </c>
      <c r="K5" s="34" t="s">
        <v>14</v>
      </c>
      <c r="L5" s="35" t="s">
        <v>7</v>
      </c>
      <c r="M5" s="36" t="s">
        <v>113</v>
      </c>
      <c r="N5" s="34" t="s">
        <v>114</v>
      </c>
      <c r="O5" s="34" t="s">
        <v>115</v>
      </c>
      <c r="P5" s="34" t="s">
        <v>116</v>
      </c>
      <c r="Q5" s="34" t="s">
        <v>40</v>
      </c>
      <c r="R5" s="34" t="s">
        <v>134</v>
      </c>
      <c r="S5" s="31"/>
      <c r="T5" s="34" t="s">
        <v>100</v>
      </c>
      <c r="U5" s="34" t="s">
        <v>131</v>
      </c>
      <c r="V5" s="34" t="s">
        <v>106</v>
      </c>
      <c r="W5" s="31"/>
      <c r="X5" s="34" t="s">
        <v>124</v>
      </c>
      <c r="Y5" s="34" t="s">
        <v>123</v>
      </c>
    </row>
    <row r="6" spans="1:25" s="37" customFormat="1" ht="15" x14ac:dyDescent="0.25">
      <c r="A6" s="104" t="s">
        <v>105</v>
      </c>
      <c r="B6" s="108" t="s">
        <v>38</v>
      </c>
      <c r="C6" s="108" t="s">
        <v>5</v>
      </c>
      <c r="D6" s="106">
        <v>16</v>
      </c>
      <c r="E6" s="106">
        <v>19.8</v>
      </c>
      <c r="F6" s="106">
        <v>19.8</v>
      </c>
      <c r="G6" s="106">
        <v>25</v>
      </c>
      <c r="H6" s="106">
        <v>27</v>
      </c>
      <c r="I6" s="106">
        <v>30</v>
      </c>
      <c r="J6" s="106">
        <v>34</v>
      </c>
      <c r="K6" s="106">
        <v>40</v>
      </c>
      <c r="L6" s="109">
        <v>49</v>
      </c>
      <c r="M6" s="107">
        <v>33</v>
      </c>
      <c r="N6" s="106">
        <v>41</v>
      </c>
      <c r="O6" s="106">
        <v>36</v>
      </c>
      <c r="P6" s="106">
        <v>43</v>
      </c>
      <c r="Q6" s="105">
        <v>60</v>
      </c>
      <c r="R6" s="105">
        <v>85</v>
      </c>
      <c r="S6" s="31"/>
      <c r="T6" s="105">
        <v>530</v>
      </c>
      <c r="U6" s="105">
        <v>170</v>
      </c>
      <c r="V6" s="105">
        <v>170</v>
      </c>
      <c r="W6" s="31"/>
      <c r="X6" s="105">
        <v>74</v>
      </c>
      <c r="Y6" s="91">
        <v>93</v>
      </c>
    </row>
    <row r="7" spans="1:25" ht="15.75" x14ac:dyDescent="0.25">
      <c r="A7" s="38" t="s">
        <v>54</v>
      </c>
      <c r="B7" s="39" t="s">
        <v>52</v>
      </c>
      <c r="C7" s="39" t="s">
        <v>3</v>
      </c>
      <c r="D7" s="2">
        <v>4600</v>
      </c>
      <c r="E7" s="2">
        <v>4600</v>
      </c>
      <c r="F7" s="2">
        <v>4800</v>
      </c>
      <c r="G7" s="2">
        <v>4800</v>
      </c>
      <c r="H7" s="2">
        <v>5000</v>
      </c>
      <c r="I7" s="2">
        <v>5500</v>
      </c>
      <c r="J7" s="2">
        <v>5800</v>
      </c>
      <c r="K7" s="2">
        <v>6000</v>
      </c>
      <c r="L7" s="15">
        <v>6500</v>
      </c>
      <c r="M7" s="9">
        <v>5500</v>
      </c>
      <c r="N7" s="2">
        <v>5800</v>
      </c>
      <c r="O7" s="2">
        <v>5500</v>
      </c>
      <c r="P7" s="2">
        <v>5800</v>
      </c>
      <c r="Q7" s="2">
        <v>6500</v>
      </c>
      <c r="R7" s="2">
        <v>6500</v>
      </c>
      <c r="S7" s="31"/>
      <c r="T7" s="2">
        <v>11500</v>
      </c>
      <c r="U7" s="2">
        <v>6200</v>
      </c>
      <c r="V7" s="2">
        <v>6500</v>
      </c>
      <c r="W7" s="31"/>
      <c r="X7" s="2">
        <v>6500</v>
      </c>
      <c r="Y7" s="2">
        <v>6500</v>
      </c>
    </row>
    <row r="8" spans="1:25" s="37" customFormat="1" ht="15" x14ac:dyDescent="0.25">
      <c r="A8" s="104" t="s">
        <v>137</v>
      </c>
      <c r="B8" s="108" t="s">
        <v>37</v>
      </c>
      <c r="C8" s="108" t="s">
        <v>16</v>
      </c>
      <c r="D8" s="106">
        <v>32</v>
      </c>
      <c r="E8" s="106">
        <v>34</v>
      </c>
      <c r="F8" s="106">
        <v>41</v>
      </c>
      <c r="G8" s="106">
        <v>42</v>
      </c>
      <c r="H8" s="106">
        <v>42</v>
      </c>
      <c r="I8" s="106">
        <v>46</v>
      </c>
      <c r="J8" s="106">
        <v>50</v>
      </c>
      <c r="K8" s="106">
        <v>55</v>
      </c>
      <c r="L8" s="109">
        <v>61</v>
      </c>
      <c r="M8" s="107">
        <v>53</v>
      </c>
      <c r="N8" s="107">
        <v>58</v>
      </c>
      <c r="O8" s="106">
        <v>60</v>
      </c>
      <c r="P8" s="106">
        <v>66</v>
      </c>
      <c r="Q8" s="106">
        <v>68</v>
      </c>
      <c r="R8" s="106">
        <v>100</v>
      </c>
      <c r="S8" s="124"/>
      <c r="T8" s="106">
        <v>360</v>
      </c>
      <c r="U8" s="106">
        <v>220</v>
      </c>
      <c r="V8" s="106">
        <v>340</v>
      </c>
      <c r="W8" s="124"/>
      <c r="X8" s="106">
        <v>90</v>
      </c>
      <c r="Y8" s="90">
        <v>102</v>
      </c>
    </row>
    <row r="9" spans="1:25" ht="15.75" x14ac:dyDescent="0.25">
      <c r="A9" s="38" t="s">
        <v>55</v>
      </c>
      <c r="B9" s="39" t="s">
        <v>53</v>
      </c>
      <c r="C9" s="39" t="s">
        <v>3</v>
      </c>
      <c r="D9" s="2">
        <v>2800</v>
      </c>
      <c r="E9" s="2">
        <v>2800</v>
      </c>
      <c r="F9" s="2">
        <v>2800</v>
      </c>
      <c r="G9" s="2">
        <v>3000</v>
      </c>
      <c r="H9" s="2">
        <v>3500</v>
      </c>
      <c r="I9" s="2">
        <v>3500</v>
      </c>
      <c r="J9" s="2">
        <v>3700</v>
      </c>
      <c r="K9" s="2">
        <v>4700</v>
      </c>
      <c r="L9" s="15">
        <v>5000</v>
      </c>
      <c r="M9" s="9">
        <v>3500</v>
      </c>
      <c r="N9" s="2">
        <v>4700</v>
      </c>
      <c r="O9" s="2">
        <v>3500</v>
      </c>
      <c r="P9" s="2">
        <v>4700</v>
      </c>
      <c r="Q9" s="2">
        <v>5000</v>
      </c>
      <c r="R9" s="2">
        <v>6000</v>
      </c>
      <c r="S9" s="31"/>
      <c r="T9" s="1">
        <v>9500</v>
      </c>
      <c r="U9" s="2">
        <v>3300</v>
      </c>
      <c r="V9" s="2">
        <v>5250</v>
      </c>
      <c r="W9" s="31"/>
      <c r="X9" s="2">
        <v>5600</v>
      </c>
      <c r="Y9" s="2">
        <v>5600</v>
      </c>
    </row>
    <row r="10" spans="1:25" ht="15" x14ac:dyDescent="0.25">
      <c r="A10" s="38" t="s">
        <v>0</v>
      </c>
      <c r="B10" s="39" t="s">
        <v>56</v>
      </c>
      <c r="C10" s="39" t="s">
        <v>2</v>
      </c>
      <c r="D10" s="19">
        <v>70</v>
      </c>
      <c r="E10" s="19">
        <v>70</v>
      </c>
      <c r="F10" s="19">
        <v>80</v>
      </c>
      <c r="G10" s="19">
        <v>80</v>
      </c>
      <c r="H10" s="19">
        <v>80</v>
      </c>
      <c r="I10" s="19">
        <v>81</v>
      </c>
      <c r="J10" s="19">
        <v>81</v>
      </c>
      <c r="K10" s="19">
        <v>81</v>
      </c>
      <c r="L10" s="14">
        <v>81</v>
      </c>
      <c r="M10" s="10">
        <v>87</v>
      </c>
      <c r="N10" s="19">
        <v>87</v>
      </c>
      <c r="O10" s="19">
        <v>90</v>
      </c>
      <c r="P10" s="19">
        <v>90</v>
      </c>
      <c r="Q10" s="19">
        <v>90.5</v>
      </c>
      <c r="R10" s="19">
        <v>92</v>
      </c>
      <c r="S10" s="31"/>
      <c r="T10" s="19">
        <v>85.7</v>
      </c>
      <c r="U10" s="19">
        <v>81</v>
      </c>
      <c r="V10" s="19">
        <v>100</v>
      </c>
      <c r="W10" s="31"/>
      <c r="X10" s="19">
        <v>92</v>
      </c>
      <c r="Y10" s="19">
        <v>92</v>
      </c>
    </row>
    <row r="11" spans="1:25" ht="15" x14ac:dyDescent="0.25">
      <c r="A11" s="38" t="s">
        <v>1</v>
      </c>
      <c r="B11" s="39" t="s">
        <v>57</v>
      </c>
      <c r="C11" s="39" t="s">
        <v>2</v>
      </c>
      <c r="D11" s="19">
        <v>64</v>
      </c>
      <c r="E11" s="19">
        <v>64</v>
      </c>
      <c r="F11" s="19">
        <v>64</v>
      </c>
      <c r="G11" s="19">
        <v>64</v>
      </c>
      <c r="H11" s="19">
        <v>64</v>
      </c>
      <c r="I11" s="19">
        <v>64</v>
      </c>
      <c r="J11" s="19">
        <v>64</v>
      </c>
      <c r="K11" s="19">
        <v>64</v>
      </c>
      <c r="L11" s="14">
        <v>64</v>
      </c>
      <c r="M11" s="10">
        <v>64</v>
      </c>
      <c r="N11" s="19">
        <v>64</v>
      </c>
      <c r="O11" s="19">
        <v>64</v>
      </c>
      <c r="P11" s="19">
        <v>64</v>
      </c>
      <c r="Q11" s="19">
        <v>64</v>
      </c>
      <c r="R11" s="19">
        <v>74</v>
      </c>
      <c r="S11" s="31"/>
      <c r="T11" s="19">
        <v>64.8</v>
      </c>
      <c r="U11" s="19">
        <v>90.2</v>
      </c>
      <c r="V11" s="19">
        <v>76.400000000000006</v>
      </c>
      <c r="W11" s="31"/>
      <c r="X11" s="19">
        <v>74</v>
      </c>
      <c r="Y11" s="19">
        <v>74</v>
      </c>
    </row>
    <row r="12" spans="1:25" ht="15" x14ac:dyDescent="0.25">
      <c r="A12" s="38" t="s">
        <v>90</v>
      </c>
      <c r="B12" s="39" t="s">
        <v>59</v>
      </c>
      <c r="C12" s="40" t="s">
        <v>39</v>
      </c>
      <c r="D12" s="2">
        <v>2</v>
      </c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15">
        <v>2</v>
      </c>
      <c r="M12" s="9">
        <v>2</v>
      </c>
      <c r="N12" s="2">
        <v>2</v>
      </c>
      <c r="O12" s="2">
        <v>2</v>
      </c>
      <c r="P12" s="2">
        <v>2</v>
      </c>
      <c r="Q12" s="2">
        <v>2</v>
      </c>
      <c r="R12" s="2">
        <v>2</v>
      </c>
      <c r="S12" s="31"/>
      <c r="T12" s="2">
        <v>8</v>
      </c>
      <c r="U12" s="2">
        <v>5</v>
      </c>
      <c r="V12" s="2">
        <v>6</v>
      </c>
      <c r="W12" s="31"/>
      <c r="X12" s="2">
        <v>2</v>
      </c>
      <c r="Y12" s="2">
        <v>2</v>
      </c>
    </row>
    <row r="13" spans="1:25" ht="15" x14ac:dyDescent="0.25">
      <c r="A13" s="38" t="s">
        <v>60</v>
      </c>
      <c r="B13" s="39" t="s">
        <v>58</v>
      </c>
      <c r="C13" s="40" t="s">
        <v>39</v>
      </c>
      <c r="D13" s="3">
        <v>0.5</v>
      </c>
      <c r="E13" s="3">
        <v>0.5</v>
      </c>
      <c r="F13" s="3">
        <v>0.5</v>
      </c>
      <c r="G13" s="3">
        <v>0.5</v>
      </c>
      <c r="H13" s="3">
        <v>0.5</v>
      </c>
      <c r="I13" s="3">
        <v>0.5</v>
      </c>
      <c r="J13" s="3">
        <v>0.5</v>
      </c>
      <c r="K13" s="3">
        <v>0.5</v>
      </c>
      <c r="L13" s="16">
        <v>0.5</v>
      </c>
      <c r="M13" s="11">
        <v>0.5</v>
      </c>
      <c r="N13" s="3">
        <v>0.5</v>
      </c>
      <c r="O13" s="3">
        <v>0.5</v>
      </c>
      <c r="P13" s="3">
        <v>0.5</v>
      </c>
      <c r="Q13" s="3">
        <v>0.5</v>
      </c>
      <c r="R13" s="3">
        <v>0.5</v>
      </c>
      <c r="S13" s="31"/>
      <c r="T13" s="3">
        <v>0.5</v>
      </c>
      <c r="U13" s="3">
        <v>0.5</v>
      </c>
      <c r="V13" s="3">
        <v>0.5</v>
      </c>
      <c r="W13" s="31"/>
      <c r="X13" s="3">
        <v>0.5</v>
      </c>
      <c r="Y13" s="3">
        <v>0.5</v>
      </c>
    </row>
    <row r="14" spans="1:25" ht="15.75" x14ac:dyDescent="0.25">
      <c r="A14" s="38" t="s">
        <v>64</v>
      </c>
      <c r="B14" s="39" t="s">
        <v>80</v>
      </c>
      <c r="C14" s="39" t="s">
        <v>62</v>
      </c>
      <c r="D14" s="56">
        <f>(D10/100)^2*PI()/4*D11/100*D12</f>
        <v>0.4926017280828795</v>
      </c>
      <c r="E14" s="56">
        <f t="shared" ref="E14:U14" si="0">(E10/100)^2*PI()/4*E11/100*E12</f>
        <v>0.4926017280828795</v>
      </c>
      <c r="F14" s="56">
        <f t="shared" si="0"/>
        <v>0.64339817545518974</v>
      </c>
      <c r="G14" s="56">
        <f t="shared" si="0"/>
        <v>0.64339817545518974</v>
      </c>
      <c r="H14" s="56">
        <f t="shared" si="0"/>
        <v>0.64339817545518974</v>
      </c>
      <c r="I14" s="56">
        <f t="shared" si="0"/>
        <v>0.65958366080648434</v>
      </c>
      <c r="J14" s="56">
        <f t="shared" si="0"/>
        <v>0.65958366080648434</v>
      </c>
      <c r="K14" s="56">
        <f t="shared" si="0"/>
        <v>0.65958366080648434</v>
      </c>
      <c r="L14" s="57">
        <f>(L10/100)^2*PI()/4*L11/100*L12</f>
        <v>0.65958366080648434</v>
      </c>
      <c r="M14" s="58">
        <f t="shared" si="0"/>
        <v>0.76091887344067655</v>
      </c>
      <c r="N14" s="56">
        <f t="shared" si="0"/>
        <v>0.76091887344067655</v>
      </c>
      <c r="O14" s="56">
        <f t="shared" si="0"/>
        <v>0.81430081581047442</v>
      </c>
      <c r="P14" s="56">
        <f t="shared" si="0"/>
        <v>0.81430081581047442</v>
      </c>
      <c r="Q14" s="56">
        <f t="shared" ref="Q14" si="1">(Q10/100)^2*PI()/4*Q11/100*Q12</f>
        <v>0.82337373539404168</v>
      </c>
      <c r="R14" s="56">
        <f t="shared" si="0"/>
        <v>0.98384628813940833</v>
      </c>
      <c r="S14" s="31"/>
      <c r="T14" s="56">
        <f t="shared" si="0"/>
        <v>2.9903120993559353</v>
      </c>
      <c r="U14" s="56">
        <f t="shared" si="0"/>
        <v>2.3240018048728475</v>
      </c>
      <c r="V14" s="56">
        <f t="shared" ref="V14" si="2">(V10/100)^2*PI()/4*V11/100*V12</f>
        <v>3.6002651810139037</v>
      </c>
      <c r="W14" s="31"/>
      <c r="X14" s="56">
        <f t="shared" ref="X14" si="3">(X10/100)^2*PI()/4*X11/100*X12</f>
        <v>0.98384628813940833</v>
      </c>
      <c r="Y14" s="56">
        <f>(Y10/100)^2*PI()/4*Y11/100*Y12</f>
        <v>0.98384628813940833</v>
      </c>
    </row>
    <row r="15" spans="1:25" ht="15" x14ac:dyDescent="0.25">
      <c r="A15" s="38" t="s">
        <v>4</v>
      </c>
      <c r="B15" s="41" t="s">
        <v>71</v>
      </c>
      <c r="C15" s="40" t="s">
        <v>39</v>
      </c>
      <c r="D15" s="19">
        <v>6.8</v>
      </c>
      <c r="E15" s="19">
        <v>6.8</v>
      </c>
      <c r="F15" s="19">
        <v>7.2</v>
      </c>
      <c r="G15" s="19">
        <v>7.2</v>
      </c>
      <c r="H15" s="19">
        <v>7.2</v>
      </c>
      <c r="I15" s="19">
        <v>8.8000000000000007</v>
      </c>
      <c r="J15" s="19">
        <v>10.5</v>
      </c>
      <c r="K15" s="19">
        <v>10.5</v>
      </c>
      <c r="L15" s="14">
        <v>12</v>
      </c>
      <c r="M15" s="10">
        <v>8.5</v>
      </c>
      <c r="N15" s="19">
        <v>8.5</v>
      </c>
      <c r="O15" s="19">
        <v>10.5</v>
      </c>
      <c r="P15" s="19">
        <v>10.5</v>
      </c>
      <c r="Q15" s="19">
        <v>10.5</v>
      </c>
      <c r="R15" s="19">
        <v>12</v>
      </c>
      <c r="S15" s="31"/>
      <c r="T15" s="19">
        <v>10.5</v>
      </c>
      <c r="U15" s="19">
        <v>10.8</v>
      </c>
      <c r="V15" s="19">
        <v>11.3</v>
      </c>
      <c r="W15" s="31"/>
      <c r="X15" s="19">
        <v>12</v>
      </c>
      <c r="Y15" s="19">
        <v>10</v>
      </c>
    </row>
    <row r="16" spans="1:25" ht="15" x14ac:dyDescent="0.25">
      <c r="A16" s="38" t="s">
        <v>9</v>
      </c>
      <c r="B16" s="39"/>
      <c r="C16" s="40" t="s">
        <v>39</v>
      </c>
      <c r="D16" s="4" t="s">
        <v>10</v>
      </c>
      <c r="E16" s="4" t="s">
        <v>10</v>
      </c>
      <c r="F16" s="4" t="s">
        <v>10</v>
      </c>
      <c r="G16" s="4" t="s">
        <v>10</v>
      </c>
      <c r="H16" s="4" t="s">
        <v>10</v>
      </c>
      <c r="I16" s="4" t="s">
        <v>10</v>
      </c>
      <c r="J16" s="4" t="s">
        <v>10</v>
      </c>
      <c r="K16" s="4" t="s">
        <v>11</v>
      </c>
      <c r="L16" s="17" t="s">
        <v>11</v>
      </c>
      <c r="M16" s="12" t="s">
        <v>99</v>
      </c>
      <c r="N16" s="4" t="s">
        <v>11</v>
      </c>
      <c r="O16" s="4" t="s">
        <v>99</v>
      </c>
      <c r="P16" s="4" t="s">
        <v>11</v>
      </c>
      <c r="Q16" s="4" t="s">
        <v>36</v>
      </c>
      <c r="R16" s="4" t="s">
        <v>135</v>
      </c>
      <c r="S16" s="31"/>
      <c r="T16" s="4"/>
      <c r="U16" s="4"/>
      <c r="V16" s="4"/>
      <c r="W16" s="31"/>
      <c r="X16" s="4" t="s">
        <v>99</v>
      </c>
      <c r="Y16" s="4" t="s">
        <v>99</v>
      </c>
    </row>
    <row r="17" spans="1:25" s="121" customFormat="1" ht="15" x14ac:dyDescent="0.25">
      <c r="A17" s="115" t="s">
        <v>19</v>
      </c>
      <c r="B17" s="116"/>
      <c r="C17" s="117" t="s">
        <v>39</v>
      </c>
      <c r="D17" s="114" t="s">
        <v>95</v>
      </c>
      <c r="E17" s="114">
        <v>1</v>
      </c>
      <c r="F17" s="114" t="s">
        <v>96</v>
      </c>
      <c r="G17" s="114" t="s">
        <v>96</v>
      </c>
      <c r="H17" s="114" t="s">
        <v>20</v>
      </c>
      <c r="I17" s="114" t="s">
        <v>21</v>
      </c>
      <c r="J17" s="114" t="s">
        <v>22</v>
      </c>
      <c r="K17" s="114" t="s">
        <v>22</v>
      </c>
      <c r="L17" s="118" t="s">
        <v>31</v>
      </c>
      <c r="M17" s="119" t="s">
        <v>21</v>
      </c>
      <c r="N17" s="114" t="s">
        <v>22</v>
      </c>
      <c r="O17" s="114" t="s">
        <v>21</v>
      </c>
      <c r="P17" s="114" t="s">
        <v>22</v>
      </c>
      <c r="Q17" s="114" t="s">
        <v>125</v>
      </c>
      <c r="R17" s="114" t="s">
        <v>136</v>
      </c>
      <c r="S17" s="120"/>
      <c r="T17" s="114"/>
      <c r="U17" s="114"/>
      <c r="V17" s="114"/>
      <c r="W17" s="120"/>
      <c r="X17" s="114"/>
      <c r="Y17" s="114"/>
    </row>
    <row r="18" spans="1:25" ht="15" x14ac:dyDescent="0.25">
      <c r="A18" s="38" t="s">
        <v>61</v>
      </c>
      <c r="B18" s="39"/>
      <c r="C18" s="39" t="s">
        <v>2</v>
      </c>
      <c r="D18" s="5">
        <v>22</v>
      </c>
      <c r="E18" s="2">
        <v>25</v>
      </c>
      <c r="F18" s="2">
        <v>20</v>
      </c>
      <c r="G18" s="6">
        <v>27</v>
      </c>
      <c r="H18" s="6" t="s">
        <v>12</v>
      </c>
      <c r="I18" s="6" t="s">
        <v>12</v>
      </c>
      <c r="J18" s="6" t="s">
        <v>13</v>
      </c>
      <c r="K18" s="6" t="s">
        <v>13</v>
      </c>
      <c r="L18" s="18" t="s">
        <v>13</v>
      </c>
      <c r="M18" s="13" t="s">
        <v>12</v>
      </c>
      <c r="N18" s="6" t="s">
        <v>13</v>
      </c>
      <c r="O18" s="6" t="s">
        <v>12</v>
      </c>
      <c r="P18" s="6" t="s">
        <v>13</v>
      </c>
      <c r="Q18" s="6" t="s">
        <v>33</v>
      </c>
      <c r="R18" s="6" t="s">
        <v>33</v>
      </c>
      <c r="S18" s="31"/>
      <c r="T18" s="6" t="s">
        <v>126</v>
      </c>
      <c r="U18" s="6" t="s">
        <v>126</v>
      </c>
      <c r="V18" s="6" t="s">
        <v>126</v>
      </c>
      <c r="W18" s="31"/>
      <c r="X18" s="6" t="s">
        <v>33</v>
      </c>
      <c r="Y18" s="6" t="s">
        <v>33</v>
      </c>
    </row>
    <row r="19" spans="1:25" s="42" customFormat="1" ht="15.75" x14ac:dyDescent="0.25">
      <c r="A19" s="125" t="s">
        <v>107</v>
      </c>
      <c r="B19" s="126"/>
      <c r="C19" s="68"/>
      <c r="D19" s="69"/>
      <c r="E19" s="69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  <c r="R19" s="71"/>
      <c r="S19" s="31"/>
      <c r="T19" s="71"/>
      <c r="U19" s="71"/>
      <c r="V19" s="71"/>
      <c r="W19" s="31"/>
      <c r="X19" s="78"/>
      <c r="Y19" s="78"/>
    </row>
    <row r="20" spans="1:25" ht="15.75" x14ac:dyDescent="0.25">
      <c r="A20" s="38" t="s">
        <v>50</v>
      </c>
      <c r="B20" s="38" t="s">
        <v>108</v>
      </c>
      <c r="C20" s="39" t="s">
        <v>30</v>
      </c>
      <c r="D20" s="93">
        <f>D6/D14/D7/D13/0.002267</f>
        <v>6.2293781536600861</v>
      </c>
      <c r="E20" s="93">
        <f t="shared" ref="E20:X20" si="4">E6/E14/E7/E13/0.002267</f>
        <v>7.7088554651543566</v>
      </c>
      <c r="F20" s="93">
        <f t="shared" si="4"/>
        <v>5.6561719461126021</v>
      </c>
      <c r="G20" s="93">
        <f t="shared" si="4"/>
        <v>7.1416312450916699</v>
      </c>
      <c r="H20" s="93">
        <f t="shared" si="4"/>
        <v>7.404443274911042</v>
      </c>
      <c r="I20" s="93">
        <f t="shared" si="4"/>
        <v>7.2957031001111057</v>
      </c>
      <c r="J20" s="93">
        <f t="shared" si="4"/>
        <v>7.8407843662113619</v>
      </c>
      <c r="K20" s="93">
        <f t="shared" si="4"/>
        <v>8.9169704556913505</v>
      </c>
      <c r="L20" s="95">
        <f t="shared" si="4"/>
        <v>10.083035822974066</v>
      </c>
      <c r="M20" s="94">
        <f t="shared" si="4"/>
        <v>6.9565092936731245</v>
      </c>
      <c r="N20" s="93">
        <f t="shared" si="4"/>
        <v>8.1958873862240829</v>
      </c>
      <c r="O20" s="93">
        <f t="shared" si="4"/>
        <v>7.0914234133079956</v>
      </c>
      <c r="P20" s="93">
        <f t="shared" si="4"/>
        <v>8.0321917492688737</v>
      </c>
      <c r="Q20" s="93">
        <f t="shared" ref="Q20" si="5">Q6/Q14/Q7/Q13/0.002267</f>
        <v>9.8905253373616127</v>
      </c>
      <c r="R20" s="93">
        <f t="shared" si="4"/>
        <v>11.726186391572924</v>
      </c>
      <c r="S20" s="31"/>
      <c r="T20" s="93">
        <f t="shared" si="4"/>
        <v>13.596902605407644</v>
      </c>
      <c r="U20" s="93">
        <f t="shared" si="4"/>
        <v>10.408766027958146</v>
      </c>
      <c r="V20" s="93">
        <f t="shared" si="4"/>
        <v>6.4088417798884976</v>
      </c>
      <c r="W20" s="31"/>
      <c r="X20" s="93">
        <f t="shared" si="4"/>
        <v>10.20867991736937</v>
      </c>
      <c r="Y20" s="122">
        <f>Y6/Y14/Y7/Y13/0.002267</f>
        <v>12.829827463720965</v>
      </c>
    </row>
    <row r="21" spans="1:25" ht="15.75" x14ac:dyDescent="0.25">
      <c r="A21" s="38" t="s">
        <v>51</v>
      </c>
      <c r="B21" s="38" t="s">
        <v>120</v>
      </c>
      <c r="C21" s="39" t="s">
        <v>30</v>
      </c>
      <c r="D21" s="93">
        <f>D8/D14/D13/15.92</f>
        <v>8.1609549324118227</v>
      </c>
      <c r="E21" s="93">
        <f t="shared" ref="E21:X21" si="6">E8/E14/E13/15.92</f>
        <v>8.6710146156875609</v>
      </c>
      <c r="F21" s="93">
        <f t="shared" si="6"/>
        <v>8.005546122663743</v>
      </c>
      <c r="G21" s="93">
        <f t="shared" si="6"/>
        <v>8.2008033451677385</v>
      </c>
      <c r="H21" s="93">
        <f t="shared" si="6"/>
        <v>8.2008033451677385</v>
      </c>
      <c r="I21" s="93">
        <f t="shared" si="6"/>
        <v>8.7614275728053279</v>
      </c>
      <c r="J21" s="93">
        <f t="shared" si="6"/>
        <v>9.5232908400057905</v>
      </c>
      <c r="K21" s="93">
        <f t="shared" si="6"/>
        <v>10.475619924006372</v>
      </c>
      <c r="L21" s="95">
        <f t="shared" si="6"/>
        <v>11.618414824807065</v>
      </c>
      <c r="M21" s="94">
        <f t="shared" si="6"/>
        <v>8.7503302778906971</v>
      </c>
      <c r="N21" s="93">
        <f t="shared" si="6"/>
        <v>9.5758331342954826</v>
      </c>
      <c r="O21" s="93">
        <f t="shared" si="6"/>
        <v>9.2566386964856306</v>
      </c>
      <c r="P21" s="93">
        <f t="shared" si="6"/>
        <v>10.182302566134194</v>
      </c>
      <c r="Q21" s="93">
        <f t="shared" ref="Q21" si="7">Q8/Q14/Q13/15.92</f>
        <v>10.375256339396001</v>
      </c>
      <c r="R21" s="93">
        <f t="shared" si="6"/>
        <v>12.769082144030657</v>
      </c>
      <c r="S21" s="31"/>
      <c r="T21" s="93">
        <f t="shared" si="6"/>
        <v>15.124217523317149</v>
      </c>
      <c r="U21" s="93">
        <f t="shared" si="6"/>
        <v>11.892499780690157</v>
      </c>
      <c r="V21" s="93">
        <f t="shared" si="6"/>
        <v>11.864006036123989</v>
      </c>
      <c r="W21" s="31"/>
      <c r="X21" s="93">
        <f t="shared" si="6"/>
        <v>11.49217392962759</v>
      </c>
      <c r="Y21" s="122">
        <f>Y8/Y14/Y13/15.92</f>
        <v>13.024463786911269</v>
      </c>
    </row>
    <row r="22" spans="1:25" s="42" customFormat="1" ht="15.75" x14ac:dyDescent="0.25">
      <c r="A22" s="125" t="s">
        <v>109</v>
      </c>
      <c r="B22" s="126"/>
      <c r="C22" s="126"/>
      <c r="D22" s="69"/>
      <c r="E22" s="69"/>
      <c r="F22" s="69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/>
      <c r="R22" s="71"/>
      <c r="S22" s="31"/>
      <c r="T22" s="71"/>
      <c r="U22" s="71"/>
      <c r="V22" s="71"/>
      <c r="W22" s="31"/>
      <c r="X22" s="83"/>
      <c r="Y22" s="83"/>
    </row>
    <row r="23" spans="1:25" ht="25.5" x14ac:dyDescent="0.25">
      <c r="A23" s="38" t="s">
        <v>110</v>
      </c>
      <c r="B23" s="38" t="s">
        <v>63</v>
      </c>
      <c r="C23" s="39" t="s">
        <v>30</v>
      </c>
      <c r="D23" s="59">
        <v>12</v>
      </c>
      <c r="E23" s="59">
        <v>12</v>
      </c>
      <c r="F23" s="59">
        <v>12</v>
      </c>
      <c r="G23" s="59">
        <v>12</v>
      </c>
      <c r="H23" s="59">
        <v>12</v>
      </c>
      <c r="I23" s="59">
        <v>12</v>
      </c>
      <c r="J23" s="59">
        <v>12</v>
      </c>
      <c r="K23" s="59">
        <v>12</v>
      </c>
      <c r="L23" s="60">
        <v>12</v>
      </c>
      <c r="M23" s="61">
        <v>12</v>
      </c>
      <c r="N23" s="59">
        <v>12</v>
      </c>
      <c r="O23" s="59">
        <v>12</v>
      </c>
      <c r="P23" s="59">
        <v>12</v>
      </c>
      <c r="Q23" s="59">
        <v>12</v>
      </c>
      <c r="R23" s="59">
        <v>12</v>
      </c>
      <c r="S23" s="31"/>
      <c r="T23" s="59">
        <v>16</v>
      </c>
      <c r="U23" s="59">
        <v>13</v>
      </c>
      <c r="V23" s="59">
        <v>13</v>
      </c>
      <c r="W23" s="31"/>
      <c r="X23" s="59">
        <v>12</v>
      </c>
      <c r="Y23" s="59">
        <v>12</v>
      </c>
    </row>
    <row r="24" spans="1:25" ht="15.75" x14ac:dyDescent="0.25">
      <c r="A24" s="38" t="s">
        <v>49</v>
      </c>
      <c r="B24" s="38" t="s">
        <v>72</v>
      </c>
      <c r="C24" s="40" t="s">
        <v>39</v>
      </c>
      <c r="D24" s="65">
        <f t="shared" ref="D24:V24" si="8">D15^0.25*0.5625</f>
        <v>0.90834275161332145</v>
      </c>
      <c r="E24" s="65">
        <f t="shared" si="8"/>
        <v>0.90834275161332145</v>
      </c>
      <c r="F24" s="65">
        <f t="shared" si="8"/>
        <v>0.92141579116431005</v>
      </c>
      <c r="G24" s="65">
        <f t="shared" si="8"/>
        <v>0.92141579116431005</v>
      </c>
      <c r="H24" s="65">
        <f t="shared" si="8"/>
        <v>0.92141579116431005</v>
      </c>
      <c r="I24" s="65">
        <f t="shared" si="8"/>
        <v>0.96882022120878808</v>
      </c>
      <c r="J24" s="65">
        <f t="shared" si="8"/>
        <v>1.0125578654095804</v>
      </c>
      <c r="K24" s="65">
        <f t="shared" si="8"/>
        <v>1.0125578654095804</v>
      </c>
      <c r="L24" s="98">
        <f t="shared" si="8"/>
        <v>1.046930466489862</v>
      </c>
      <c r="M24" s="96">
        <f t="shared" si="8"/>
        <v>0.96045552291045622</v>
      </c>
      <c r="N24" s="65">
        <f t="shared" si="8"/>
        <v>0.96045552291045622</v>
      </c>
      <c r="O24" s="65">
        <f t="shared" si="8"/>
        <v>1.0125578654095804</v>
      </c>
      <c r="P24" s="65">
        <f t="shared" si="8"/>
        <v>1.0125578654095804</v>
      </c>
      <c r="Q24" s="65">
        <f t="shared" ref="Q24" si="9">Q15^0.25*0.5625</f>
        <v>1.0125578654095804</v>
      </c>
      <c r="R24" s="65">
        <f>R15^0.25*0.5625</f>
        <v>1.046930466489862</v>
      </c>
      <c r="S24" s="31"/>
      <c r="T24" s="65">
        <f t="shared" si="8"/>
        <v>1.0125578654095804</v>
      </c>
      <c r="U24" s="65">
        <f t="shared" si="8"/>
        <v>1.0197141966079093</v>
      </c>
      <c r="V24" s="65">
        <f t="shared" si="8"/>
        <v>1.0313169074627431</v>
      </c>
      <c r="W24" s="31"/>
      <c r="X24" s="65">
        <f>X15^0.25*0.5625</f>
        <v>1.046930466489862</v>
      </c>
      <c r="Y24" s="65">
        <f>Y15^0.25*0.5625</f>
        <v>1.0002821681468941</v>
      </c>
    </row>
    <row r="25" spans="1:25" ht="15.75" x14ac:dyDescent="0.25">
      <c r="A25" s="38" t="s">
        <v>48</v>
      </c>
      <c r="B25" s="44" t="s">
        <v>65</v>
      </c>
      <c r="C25" s="40" t="s">
        <v>39</v>
      </c>
      <c r="D25" s="3">
        <v>0.7</v>
      </c>
      <c r="E25" s="3">
        <v>0.85</v>
      </c>
      <c r="F25" s="3">
        <v>0.64</v>
      </c>
      <c r="G25" s="3">
        <v>0.8</v>
      </c>
      <c r="H25" s="3">
        <v>0.83</v>
      </c>
      <c r="I25" s="3">
        <v>0.8</v>
      </c>
      <c r="J25" s="3">
        <v>0.8</v>
      </c>
      <c r="K25" s="3">
        <v>0.87</v>
      </c>
      <c r="L25" s="16">
        <v>0.97</v>
      </c>
      <c r="M25" s="11">
        <v>0.76</v>
      </c>
      <c r="N25" s="3">
        <v>0.85</v>
      </c>
      <c r="O25" s="3">
        <v>0.72</v>
      </c>
      <c r="P25" s="3">
        <v>0.83</v>
      </c>
      <c r="Q25" s="8">
        <v>0.96</v>
      </c>
      <c r="R25" s="8">
        <v>0.96</v>
      </c>
      <c r="S25" s="31"/>
      <c r="T25" s="8">
        <v>0.93</v>
      </c>
      <c r="U25" s="8">
        <v>0.88</v>
      </c>
      <c r="V25" s="8">
        <v>0.91</v>
      </c>
      <c r="W25" s="31"/>
      <c r="X25" s="8">
        <v>0.96</v>
      </c>
      <c r="Y25" s="113">
        <v>1.25</v>
      </c>
    </row>
    <row r="26" spans="1:25" ht="15.75" x14ac:dyDescent="0.25">
      <c r="A26" s="38" t="s">
        <v>47</v>
      </c>
      <c r="B26" s="44" t="s">
        <v>66</v>
      </c>
      <c r="C26" s="40" t="s">
        <v>39</v>
      </c>
      <c r="D26" s="3">
        <v>0.85</v>
      </c>
      <c r="E26" s="3">
        <v>0.9</v>
      </c>
      <c r="F26" s="3">
        <v>0.82</v>
      </c>
      <c r="G26" s="3">
        <v>0.84</v>
      </c>
      <c r="H26" s="3">
        <v>0.85</v>
      </c>
      <c r="I26" s="3">
        <v>0.86</v>
      </c>
      <c r="J26" s="3">
        <v>0.89600000000000002</v>
      </c>
      <c r="K26" s="3">
        <v>0.97</v>
      </c>
      <c r="L26" s="16">
        <v>1.06</v>
      </c>
      <c r="M26" s="11">
        <v>0.86</v>
      </c>
      <c r="N26" s="3">
        <v>0.95</v>
      </c>
      <c r="O26" s="3">
        <v>0.86</v>
      </c>
      <c r="P26" s="3">
        <v>0.95</v>
      </c>
      <c r="Q26" s="8">
        <v>0.98</v>
      </c>
      <c r="R26" s="8">
        <v>1.05</v>
      </c>
      <c r="S26" s="31"/>
      <c r="T26" s="8">
        <v>1.03</v>
      </c>
      <c r="U26" s="8">
        <v>1</v>
      </c>
      <c r="V26" s="8">
        <v>0.98</v>
      </c>
      <c r="W26" s="31"/>
      <c r="X26" s="8">
        <v>1.05</v>
      </c>
      <c r="Y26" s="113">
        <v>1.25</v>
      </c>
    </row>
    <row r="27" spans="1:25" ht="15.75" x14ac:dyDescent="0.25">
      <c r="A27" s="38" t="s">
        <v>41</v>
      </c>
      <c r="B27" s="38" t="s">
        <v>68</v>
      </c>
      <c r="C27" s="39" t="s">
        <v>6</v>
      </c>
      <c r="D27" s="62">
        <v>0.12</v>
      </c>
      <c r="E27" s="62">
        <v>0.12</v>
      </c>
      <c r="F27" s="62">
        <v>0.12</v>
      </c>
      <c r="G27" s="62">
        <v>0.12</v>
      </c>
      <c r="H27" s="62">
        <v>0.12</v>
      </c>
      <c r="I27" s="62">
        <v>0.12</v>
      </c>
      <c r="J27" s="62">
        <v>0.12</v>
      </c>
      <c r="K27" s="62">
        <v>0.12</v>
      </c>
      <c r="L27" s="63">
        <v>0.12</v>
      </c>
      <c r="M27" s="64">
        <v>0.12</v>
      </c>
      <c r="N27" s="62">
        <v>0.12</v>
      </c>
      <c r="O27" s="62">
        <v>0.12</v>
      </c>
      <c r="P27" s="62">
        <v>0.12</v>
      </c>
      <c r="Q27" s="62">
        <v>0.12</v>
      </c>
      <c r="R27" s="62">
        <v>0.12</v>
      </c>
      <c r="S27" s="31"/>
      <c r="T27" s="75">
        <v>0.1</v>
      </c>
      <c r="U27" s="75">
        <v>0.1</v>
      </c>
      <c r="V27" s="75">
        <v>0.1</v>
      </c>
      <c r="W27" s="31"/>
      <c r="X27" s="75">
        <v>0.12</v>
      </c>
      <c r="Y27" s="75">
        <v>0.12</v>
      </c>
    </row>
    <row r="28" spans="1:25" ht="15.75" x14ac:dyDescent="0.25">
      <c r="A28" s="38" t="s">
        <v>42</v>
      </c>
      <c r="B28" s="38" t="s">
        <v>67</v>
      </c>
      <c r="C28" s="39" t="s">
        <v>6</v>
      </c>
      <c r="D28" s="62">
        <v>0.1</v>
      </c>
      <c r="E28" s="62">
        <v>0.1</v>
      </c>
      <c r="F28" s="62">
        <v>0.1</v>
      </c>
      <c r="G28" s="62">
        <v>0.1</v>
      </c>
      <c r="H28" s="62">
        <v>0.1</v>
      </c>
      <c r="I28" s="62">
        <v>0.1</v>
      </c>
      <c r="J28" s="62">
        <v>0.1</v>
      </c>
      <c r="K28" s="62">
        <v>0.1</v>
      </c>
      <c r="L28" s="63">
        <v>0.1</v>
      </c>
      <c r="M28" s="64">
        <v>0.1</v>
      </c>
      <c r="N28" s="62">
        <v>0.1</v>
      </c>
      <c r="O28" s="62">
        <v>0.1</v>
      </c>
      <c r="P28" s="62">
        <v>0.1</v>
      </c>
      <c r="Q28" s="62">
        <v>0.1</v>
      </c>
      <c r="R28" s="62">
        <v>0.1</v>
      </c>
      <c r="S28" s="31"/>
      <c r="T28" s="75">
        <v>0.08</v>
      </c>
      <c r="U28" s="75">
        <v>0.08</v>
      </c>
      <c r="V28" s="75">
        <v>0.08</v>
      </c>
      <c r="W28" s="31"/>
      <c r="X28" s="75">
        <v>0.1</v>
      </c>
      <c r="Y28" s="75">
        <v>0.1</v>
      </c>
    </row>
    <row r="29" spans="1:25" ht="15.75" x14ac:dyDescent="0.25">
      <c r="A29" s="38" t="s">
        <v>91</v>
      </c>
      <c r="B29" s="38" t="s">
        <v>117</v>
      </c>
      <c r="C29" s="39" t="s">
        <v>6</v>
      </c>
      <c r="D29" s="80">
        <f t="shared" ref="D29:R29" si="10">(D6+D36)/D6-1</f>
        <v>6.25E-2</v>
      </c>
      <c r="E29" s="80">
        <f t="shared" si="10"/>
        <v>5.0505050505050608E-2</v>
      </c>
      <c r="F29" s="80">
        <f t="shared" si="10"/>
        <v>9.090909090909105E-2</v>
      </c>
      <c r="G29" s="80">
        <f t="shared" si="10"/>
        <v>7.2000000000000064E-2</v>
      </c>
      <c r="H29" s="80">
        <f t="shared" si="10"/>
        <v>7.5352044753086433E-2</v>
      </c>
      <c r="I29" s="80">
        <f t="shared" si="10"/>
        <v>9.0264214409722099E-2</v>
      </c>
      <c r="J29" s="80">
        <f t="shared" si="10"/>
        <v>8.8124580252298745E-2</v>
      </c>
      <c r="K29" s="80">
        <f t="shared" si="10"/>
        <v>3.1406151398684745E-2</v>
      </c>
      <c r="L29" s="99">
        <f t="shared" si="10"/>
        <v>5.4326746837136453E-2</v>
      </c>
      <c r="M29" s="97">
        <f t="shared" si="10"/>
        <v>8.2058376736110938E-2</v>
      </c>
      <c r="N29" s="80">
        <f t="shared" si="10"/>
        <v>4.8890742051169944E-2</v>
      </c>
      <c r="O29" s="80">
        <f t="shared" si="10"/>
        <v>7.5220178674768379E-2</v>
      </c>
      <c r="P29" s="80">
        <f t="shared" si="10"/>
        <v>4.6616754048790066E-2</v>
      </c>
      <c r="Q29" s="80">
        <f t="shared" ref="Q29" si="11">(Q6+Q36)/Q6-1</f>
        <v>4.4366843250328136E-2</v>
      </c>
      <c r="R29" s="80">
        <f t="shared" si="10"/>
        <v>3.1317771706113939E-2</v>
      </c>
      <c r="S29" s="31"/>
      <c r="T29" s="80">
        <f>(T6+T36)/T6-1</f>
        <v>0</v>
      </c>
      <c r="U29" s="80">
        <f>(U6+U36)/U6-1</f>
        <v>0</v>
      </c>
      <c r="V29" s="80">
        <f>(V6+V36)/V6-1</f>
        <v>3.0320287990676764E-2</v>
      </c>
      <c r="W29" s="31"/>
      <c r="X29" s="80">
        <f>(X6+X36)/X6-1</f>
        <v>3.5973116148914519E-2</v>
      </c>
      <c r="Y29" s="80">
        <f>(Y6+Y36)/Y6-1</f>
        <v>2.8623769838921342E-2</v>
      </c>
    </row>
    <row r="30" spans="1:25" ht="15.75" x14ac:dyDescent="0.25">
      <c r="A30" s="46" t="s">
        <v>92</v>
      </c>
      <c r="B30" s="38" t="s">
        <v>118</v>
      </c>
      <c r="C30" s="39" t="s">
        <v>6</v>
      </c>
      <c r="D30" s="80">
        <f t="shared" ref="D30:R30" si="12">(D6+D37)/D6-1</f>
        <v>1.4095504232760847E-2</v>
      </c>
      <c r="E30" s="80">
        <f t="shared" si="12"/>
        <v>1.1390306450715926E-2</v>
      </c>
      <c r="F30" s="80">
        <f t="shared" si="12"/>
        <v>1.8045033670033517E-2</v>
      </c>
      <c r="G30" s="80">
        <f t="shared" si="12"/>
        <v>1.7578125E-2</v>
      </c>
      <c r="H30" s="80">
        <f t="shared" si="12"/>
        <v>2.5845751350308532E-2</v>
      </c>
      <c r="I30" s="80">
        <f t="shared" si="12"/>
        <v>2.3261176215277679E-2</v>
      </c>
      <c r="J30" s="80">
        <f t="shared" si="12"/>
        <v>2.2878010391568226E-2</v>
      </c>
      <c r="K30" s="80">
        <f t="shared" si="12"/>
        <v>1.5095744706785208E-2</v>
      </c>
      <c r="L30" s="99">
        <f t="shared" si="12"/>
        <v>2.4727695419725304E-2</v>
      </c>
      <c r="M30" s="97">
        <f t="shared" si="12"/>
        <v>2.1146523832070718E-2</v>
      </c>
      <c r="N30" s="80">
        <f t="shared" si="12"/>
        <v>2.6015742301747746E-2</v>
      </c>
      <c r="O30" s="80">
        <f t="shared" si="12"/>
        <v>1.9384313512731621E-2</v>
      </c>
      <c r="P30" s="80">
        <f t="shared" si="12"/>
        <v>2.480570777608504E-2</v>
      </c>
      <c r="Q30" s="80">
        <f t="shared" ref="Q30" si="13">(Q6+Q37)/Q6-1</f>
        <v>2.0194284592775613E-2</v>
      </c>
      <c r="R30" s="80">
        <f t="shared" si="12"/>
        <v>2.4632275606811582E-2</v>
      </c>
      <c r="S30" s="31"/>
      <c r="T30" s="80">
        <f>(T6+T37)/T6-1</f>
        <v>0</v>
      </c>
      <c r="U30" s="80">
        <f>(U6+U37)/U6-1</f>
        <v>0</v>
      </c>
      <c r="V30" s="80">
        <f>(V6+V37)/V6-1</f>
        <v>1.5976114422033394E-2</v>
      </c>
      <c r="W30" s="31"/>
      <c r="X30" s="80">
        <f>(X6+X37)/X6-1</f>
        <v>2.3003931781912623E-2</v>
      </c>
      <c r="Y30" s="80">
        <f>(Y6+Y37)/Y6-1</f>
        <v>1.830420378345754E-2</v>
      </c>
    </row>
    <row r="31" spans="1:25" ht="15.75" x14ac:dyDescent="0.25">
      <c r="A31" s="38" t="s">
        <v>50</v>
      </c>
      <c r="B31" s="38" t="s">
        <v>73</v>
      </c>
      <c r="C31" s="39" t="s">
        <v>30</v>
      </c>
      <c r="D31" s="93">
        <f>D23*D24*D25*(1-D27)*(1-D29)</f>
        <v>6.2948152686803178</v>
      </c>
      <c r="E31" s="93">
        <f t="shared" ref="E31:X31" si="14">E23*E24*E25*(1-E27)*(1-E29)</f>
        <v>7.7415024910831338</v>
      </c>
      <c r="F31" s="93">
        <f t="shared" si="14"/>
        <v>5.6611786209135202</v>
      </c>
      <c r="G31" s="93">
        <f t="shared" si="14"/>
        <v>7.2236639202856523</v>
      </c>
      <c r="H31" s="93">
        <f t="shared" si="14"/>
        <v>7.4674801196456313</v>
      </c>
      <c r="I31" s="93">
        <f t="shared" si="14"/>
        <v>7.4458173507136207</v>
      </c>
      <c r="J31" s="93">
        <f t="shared" si="14"/>
        <v>7.8002633578991398</v>
      </c>
      <c r="K31" s="93">
        <f>K23*K24*K25*(1-K27)*(1-K29)</f>
        <v>9.0104136483618067</v>
      </c>
      <c r="L31" s="95">
        <f t="shared" si="14"/>
        <v>10.141322567675466</v>
      </c>
      <c r="M31" s="94">
        <f t="shared" si="14"/>
        <v>7.075706851990927</v>
      </c>
      <c r="N31" s="93">
        <f t="shared" si="14"/>
        <v>8.1995593018414574</v>
      </c>
      <c r="O31" s="93">
        <f t="shared" si="14"/>
        <v>7.1195838799594018</v>
      </c>
      <c r="P31" s="93">
        <f t="shared" si="14"/>
        <v>8.4611496782547988</v>
      </c>
      <c r="Q31" s="93">
        <f t="shared" ref="Q31" si="15">Q23*Q24*Q25*(1-Q27)*(1-Q29)</f>
        <v>9.8094851135481438</v>
      </c>
      <c r="R31" s="93">
        <f t="shared" si="14"/>
        <v>10.280975439633156</v>
      </c>
      <c r="S31" s="31"/>
      <c r="T31" s="93">
        <f t="shared" si="14"/>
        <v>13.560174933565101</v>
      </c>
      <c r="U31" s="93">
        <f t="shared" si="14"/>
        <v>10.498977368275035</v>
      </c>
      <c r="V31" s="93">
        <f t="shared" si="14"/>
        <v>10.647501280124963</v>
      </c>
      <c r="W31" s="31"/>
      <c r="X31" s="93">
        <f t="shared" si="14"/>
        <v>10.23156658244398</v>
      </c>
      <c r="Y31" s="122">
        <f>Y23*Y24*Y25*(1-Y27)*(1-Y29)</f>
        <v>12.825784245012819</v>
      </c>
    </row>
    <row r="32" spans="1:25" ht="15.75" x14ac:dyDescent="0.25">
      <c r="A32" s="38" t="s">
        <v>51</v>
      </c>
      <c r="B32" s="38" t="s">
        <v>74</v>
      </c>
      <c r="C32" s="39" t="s">
        <v>30</v>
      </c>
      <c r="D32" s="93">
        <f>D23*D24*D26*(1-D28)*(1-D30)</f>
        <v>8.221049879070792</v>
      </c>
      <c r="E32" s="93">
        <f t="shared" ref="E32:X32" si="16">E23*E24*E26*(1-E28)*(1-E30)</f>
        <v>8.7285254872947462</v>
      </c>
      <c r="F32" s="93">
        <f t="shared" si="16"/>
        <v>8.0128097207426787</v>
      </c>
      <c r="G32" s="93">
        <f t="shared" si="16"/>
        <v>8.2121470329953876</v>
      </c>
      <c r="H32" s="93">
        <f t="shared" si="16"/>
        <v>8.2399781690130762</v>
      </c>
      <c r="I32" s="93">
        <f t="shared" si="16"/>
        <v>8.789088795017765</v>
      </c>
      <c r="J32" s="93">
        <f t="shared" si="16"/>
        <v>9.5741538863137663</v>
      </c>
      <c r="K32" s="93">
        <f t="shared" si="16"/>
        <v>10.447427237702415</v>
      </c>
      <c r="L32" s="95">
        <f t="shared" si="16"/>
        <v>11.688892122054982</v>
      </c>
      <c r="M32" s="94">
        <f t="shared" si="16"/>
        <v>8.7320688712142847</v>
      </c>
      <c r="N32" s="93">
        <f t="shared" si="16"/>
        <v>9.597907420820146</v>
      </c>
      <c r="O32" s="93">
        <f t="shared" si="16"/>
        <v>9.222335013043736</v>
      </c>
      <c r="P32" s="93">
        <f t="shared" si="16"/>
        <v>10.131141078170939</v>
      </c>
      <c r="Q32" s="93">
        <f t="shared" ref="Q32" si="17">Q23*Q24*Q26*(1-Q28)*(1-Q30)</f>
        <v>10.500492067574426</v>
      </c>
      <c r="R32" s="93">
        <f t="shared" si="16"/>
        <v>11.579752397156636</v>
      </c>
      <c r="S32" s="31"/>
      <c r="T32" s="93">
        <f t="shared" si="16"/>
        <v>15.351997332193896</v>
      </c>
      <c r="U32" s="93">
        <f t="shared" si="16"/>
        <v>12.195781791430596</v>
      </c>
      <c r="V32" s="93">
        <f t="shared" si="16"/>
        <v>11.894742187149076</v>
      </c>
      <c r="W32" s="31"/>
      <c r="X32" s="93">
        <f t="shared" si="16"/>
        <v>11.599084406857386</v>
      </c>
      <c r="Y32" s="122">
        <f>Y23*Y24*Y26*(1-Y28)*(1-Y30)</f>
        <v>13.256632793252358</v>
      </c>
    </row>
    <row r="33" spans="1:25" s="42" customFormat="1" ht="15.75" x14ac:dyDescent="0.25">
      <c r="A33" s="67" t="s">
        <v>84</v>
      </c>
      <c r="B33" s="68"/>
      <c r="C33" s="68"/>
      <c r="D33" s="69"/>
      <c r="E33" s="69"/>
      <c r="F33" s="69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1"/>
      <c r="R33" s="71"/>
      <c r="S33" s="31"/>
      <c r="T33" s="71"/>
      <c r="U33" s="71"/>
      <c r="V33" s="71"/>
      <c r="W33" s="31"/>
      <c r="X33" s="78"/>
      <c r="Y33" s="78"/>
    </row>
    <row r="34" spans="1:25" ht="66.75" customHeight="1" x14ac:dyDescent="0.2">
      <c r="A34" s="45" t="s">
        <v>94</v>
      </c>
      <c r="B34" s="39" t="s">
        <v>97</v>
      </c>
      <c r="C34" s="40" t="s">
        <v>39</v>
      </c>
      <c r="D34" s="7" t="s">
        <v>24</v>
      </c>
      <c r="E34" s="7" t="s">
        <v>24</v>
      </c>
      <c r="F34" s="7" t="s">
        <v>25</v>
      </c>
      <c r="G34" s="7" t="s">
        <v>25</v>
      </c>
      <c r="H34" s="7" t="s">
        <v>25</v>
      </c>
      <c r="I34" s="7" t="s">
        <v>25</v>
      </c>
      <c r="J34" s="7" t="s">
        <v>25</v>
      </c>
      <c r="K34" s="7" t="s">
        <v>23</v>
      </c>
      <c r="L34" s="102" t="s">
        <v>24</v>
      </c>
      <c r="M34" s="100" t="s">
        <v>25</v>
      </c>
      <c r="N34" s="7" t="s">
        <v>24</v>
      </c>
      <c r="O34" s="7" t="s">
        <v>25</v>
      </c>
      <c r="P34" s="7" t="s">
        <v>24</v>
      </c>
      <c r="Q34" s="7" t="s">
        <v>24</v>
      </c>
      <c r="R34" s="7" t="s">
        <v>24</v>
      </c>
      <c r="S34" s="31"/>
      <c r="T34" s="7" t="s">
        <v>111</v>
      </c>
      <c r="U34" s="7" t="s">
        <v>111</v>
      </c>
      <c r="V34" s="7" t="s">
        <v>26</v>
      </c>
      <c r="W34" s="31"/>
      <c r="X34" s="7" t="s">
        <v>24</v>
      </c>
      <c r="Y34" s="7" t="s">
        <v>24</v>
      </c>
    </row>
    <row r="35" spans="1:25" ht="15" x14ac:dyDescent="0.25">
      <c r="A35" s="38" t="s">
        <v>46</v>
      </c>
      <c r="B35" s="39" t="s">
        <v>98</v>
      </c>
      <c r="C35" s="40" t="s">
        <v>39</v>
      </c>
      <c r="D35" s="4" t="s">
        <v>43</v>
      </c>
      <c r="E35" s="4" t="s">
        <v>43</v>
      </c>
      <c r="F35" s="4" t="s">
        <v>43</v>
      </c>
      <c r="G35" s="4" t="s">
        <v>43</v>
      </c>
      <c r="H35" s="4" t="s">
        <v>43</v>
      </c>
      <c r="I35" s="4" t="s">
        <v>43</v>
      </c>
      <c r="J35" s="4" t="s">
        <v>44</v>
      </c>
      <c r="K35" s="4" t="s">
        <v>44</v>
      </c>
      <c r="L35" s="17" t="s">
        <v>44</v>
      </c>
      <c r="M35" s="12" t="s">
        <v>43</v>
      </c>
      <c r="N35" s="4" t="s">
        <v>43</v>
      </c>
      <c r="O35" s="4" t="s">
        <v>43</v>
      </c>
      <c r="P35" s="4" t="s">
        <v>43</v>
      </c>
      <c r="Q35" s="4" t="s">
        <v>44</v>
      </c>
      <c r="R35" s="4" t="s">
        <v>44</v>
      </c>
      <c r="S35" s="31"/>
      <c r="T35" s="4" t="s">
        <v>111</v>
      </c>
      <c r="U35" s="4" t="s">
        <v>111</v>
      </c>
      <c r="V35" s="4" t="s">
        <v>44</v>
      </c>
      <c r="W35" s="31"/>
      <c r="X35" s="4" t="s">
        <v>44</v>
      </c>
      <c r="Y35" s="4" t="s">
        <v>44</v>
      </c>
    </row>
    <row r="36" spans="1:25" ht="15.75" x14ac:dyDescent="0.25">
      <c r="A36" s="38" t="s">
        <v>91</v>
      </c>
      <c r="B36" s="38" t="s">
        <v>69</v>
      </c>
      <c r="C36" s="39" t="s">
        <v>5</v>
      </c>
      <c r="D36" s="65">
        <f>(HLOOKUP(D34,Leistungsberechnung!$D$47:$H$49,2,FALSE)*(D7/HLOOKUP(D34,Leistungsberechnung!$D$47:$H$49,3,FALSE))^3)*HLOOKUP(D35,Leistungsberechnung!$D$51:$F$52,2,FALSE)</f>
        <v>1</v>
      </c>
      <c r="E36" s="65">
        <f>(HLOOKUP(E34,Leistungsberechnung!$D$47:$H$49,2,FALSE)*(E7/HLOOKUP(E34,Leistungsberechnung!$D$47:$H$49,3,FALSE))^3)*HLOOKUP(E35,Leistungsberechnung!$D$51:$F$52,2,FALSE)</f>
        <v>1</v>
      </c>
      <c r="F36" s="65">
        <f>(HLOOKUP(F34,Leistungsberechnung!$D$47:$H$49,2,FALSE)*(F7/HLOOKUP(F34,Leistungsberechnung!$D$47:$H$49,3,FALSE))^3)*HLOOKUP(F35,Leistungsberechnung!$D$51:$F$52,2,FALSE)</f>
        <v>1.8</v>
      </c>
      <c r="G36" s="65">
        <f>(HLOOKUP(G34,Leistungsberechnung!$D$47:$H$49,2,FALSE)*(G7/HLOOKUP(G34,Leistungsberechnung!$D$47:$H$49,3,FALSE))^3)*HLOOKUP(G35,Leistungsberechnung!$D$51:$F$52,2,FALSE)</f>
        <v>1.8</v>
      </c>
      <c r="H36" s="65">
        <f>(HLOOKUP(H34,Leistungsberechnung!$D$47:$H$49,2,FALSE)*(H7/HLOOKUP(H34,Leistungsberechnung!$D$47:$H$49,3,FALSE))^3)*HLOOKUP(H35,Leistungsberechnung!$D$51:$F$52,2,FALSE)</f>
        <v>2.0345052083333339</v>
      </c>
      <c r="I36" s="65">
        <f>(HLOOKUP(I34,Leistungsberechnung!$D$47:$H$49,2,FALSE)*(I7/HLOOKUP(I34,Leistungsberechnung!$D$47:$H$49,3,FALSE))^3)*HLOOKUP(I35,Leistungsberechnung!$D$51:$F$52,2,FALSE)</f>
        <v>2.7079264322916665</v>
      </c>
      <c r="J36" s="65">
        <f>(HLOOKUP(J34,Leistungsberechnung!$D$47:$H$49,2,FALSE)*(J7/HLOOKUP(J34,Leistungsberechnung!$D$47:$H$49,3,FALSE))^3)*HLOOKUP(J35,Leistungsberechnung!$D$51:$F$52,2,FALSE)</f>
        <v>2.9962357285781538</v>
      </c>
      <c r="K36" s="65">
        <f>(HLOOKUP(K34,Leistungsberechnung!$D$47:$H$49,2,FALSE)*(K7/HLOOKUP(K34,Leistungsberechnung!$D$47:$H$49,3,FALSE))^3)*HLOOKUP(K35,Leistungsberechnung!$D$51:$F$52,2,FALSE)</f>
        <v>1.2562460559473874</v>
      </c>
      <c r="L36" s="98">
        <f>(HLOOKUP(L34,Leistungsberechnung!$D$47:$H$49,2,FALSE)*(L7/HLOOKUP(L34,Leistungsberechnung!$D$47:$H$49,3,FALSE))^3)*HLOOKUP(L35,Leistungsberechnung!$D$51:$F$52,2,FALSE)</f>
        <v>2.6620105950196864</v>
      </c>
      <c r="M36" s="96">
        <f>(HLOOKUP(M34,Leistungsberechnung!$D$47:$H$49,2,FALSE)*(M7/HLOOKUP(M34,Leistungsberechnung!$D$47:$H$49,3,FALSE))^3)*HLOOKUP(M35,Leistungsberechnung!$D$51:$F$52,2,FALSE)</f>
        <v>2.7079264322916665</v>
      </c>
      <c r="N36" s="65">
        <f>(HLOOKUP(N34,Leistungsberechnung!$D$47:$H$49,2,FALSE)*(N7/HLOOKUP(N34,Leistungsberechnung!$D$47:$H$49,3,FALSE))^3)*HLOOKUP(N35,Leistungsberechnung!$D$51:$F$52,2,FALSE)</f>
        <v>2.0045204240979699</v>
      </c>
      <c r="O36" s="65">
        <f>(HLOOKUP(O34,Leistungsberechnung!$D$47:$H$49,2,FALSE)*(O7/HLOOKUP(O34,Leistungsberechnung!$D$47:$H$49,3,FALSE))^3)*HLOOKUP(O35,Leistungsberechnung!$D$51:$F$52,2,FALSE)</f>
        <v>2.7079264322916665</v>
      </c>
      <c r="P36" s="65">
        <f>(HLOOKUP(P34,Leistungsberechnung!$D$47:$H$49,2,FALSE)*(P7/HLOOKUP(P34,Leistungsberechnung!$D$47:$H$49,3,FALSE))^3)*HLOOKUP(P35,Leistungsberechnung!$D$51:$F$52,2,FALSE)</f>
        <v>2.0045204240979699</v>
      </c>
      <c r="Q36" s="65">
        <f>(HLOOKUP(Q34,Leistungsberechnung!$D$47:$H$49,2,FALSE)*(Q7/HLOOKUP(Q34,Leistungsberechnung!$D$47:$H$49,3,FALSE))^3)*HLOOKUP(Q35,Leistungsberechnung!$D$51:$F$52,2,FALSE)</f>
        <v>2.6620105950196864</v>
      </c>
      <c r="R36" s="65">
        <f>(HLOOKUP(R34,Leistungsberechnung!$D$47:$H$49,2,FALSE)*(R7/HLOOKUP(R34,Leistungsberechnung!$D$47:$H$49,3,FALSE))^3)*HLOOKUP(R35,Leistungsberechnung!$D$51:$F$52,2,FALSE)</f>
        <v>2.6620105950196864</v>
      </c>
      <c r="S36" s="31"/>
      <c r="T36" s="65">
        <f>(HLOOKUP(T34,Leistungsberechnung!$D$47:$H$49,2,FALSE)*(T7/HLOOKUP(T34,Leistungsberechnung!$D$47:$H$49,3,FALSE))^3)*HLOOKUP(T35,Leistungsberechnung!$D$51:$F$52,2,FALSE)</f>
        <v>0</v>
      </c>
      <c r="U36" s="65">
        <f>(HLOOKUP(U34,Leistungsberechnung!$D$47:$H$49,2,FALSE)*(U7/HLOOKUP(U34,Leistungsberechnung!$D$47:$H$49,3,FALSE))^3)*HLOOKUP(U35,Leistungsberechnung!$D$51:$F$52,2,FALSE)</f>
        <v>0</v>
      </c>
      <c r="V36" s="65">
        <f>(HLOOKUP(V34,Leistungsberechnung!$D$47:$H$49,2,FALSE)*(V7/HLOOKUP(V34,Leistungsberechnung!$D$47:$H$49,3,FALSE))^3)*HLOOKUP(V35,Leistungsberechnung!$D$51:$F$52,2,FALSE)</f>
        <v>5.154448958415073</v>
      </c>
      <c r="W36" s="31"/>
      <c r="X36" s="65">
        <f>(HLOOKUP(X34,Leistungsberechnung!$D$47:$H$49,2,FALSE)*(X7/HLOOKUP(X34,Leistungsberechnung!$D$47:$H$49,3,FALSE))^3)*HLOOKUP(X35,Leistungsberechnung!$D$51:$F$52,2,FALSE)</f>
        <v>2.6620105950196864</v>
      </c>
      <c r="Y36" s="65">
        <f>(HLOOKUP(Y34,Leistungsberechnung!$D$47:$H$49,2,FALSE)*(Y7/HLOOKUP(Y34,Leistungsberechnung!$D$47:$H$49,3,FALSE))^3)*HLOOKUP(Y35,Leistungsberechnung!$D$51:$F$52,2,FALSE)</f>
        <v>2.6620105950196864</v>
      </c>
    </row>
    <row r="37" spans="1:25" ht="15.75" x14ac:dyDescent="0.25">
      <c r="A37" s="46" t="s">
        <v>92</v>
      </c>
      <c r="B37" s="46" t="s">
        <v>70</v>
      </c>
      <c r="C37" s="47" t="s">
        <v>5</v>
      </c>
      <c r="D37" s="66">
        <f>(HLOOKUP(D34,Leistungsberechnung!$D$47:$H$49,2,FALSE)*(D9/HLOOKUP(D34,Leistungsberechnung!$D$47:$H$49,3,FALSE))^3)*HLOOKUP(D35,Leistungsberechnung!$D$51:$F$52,2,FALSE)</f>
        <v>0.22552806772417197</v>
      </c>
      <c r="E37" s="66">
        <f>(HLOOKUP(E34,Leistungsberechnung!$D$47:$H$49,2,FALSE)*(E9/HLOOKUP(E34,Leistungsberechnung!$D$47:$H$49,3,FALSE))^3)*HLOOKUP(E35,Leistungsberechnung!$D$51:$F$52,2,FALSE)</f>
        <v>0.22552806772417197</v>
      </c>
      <c r="F37" s="66">
        <f>(HLOOKUP(F34,Leistungsberechnung!$D$47:$H$49,2,FALSE)*(F9/HLOOKUP(F34,Leistungsberechnung!$D$47:$H$49,3,FALSE))^3)*HLOOKUP(F35,Leistungsberechnung!$D$51:$F$52,2,FALSE)</f>
        <v>0.35729166666666679</v>
      </c>
      <c r="G37" s="66">
        <f>(HLOOKUP(G34,Leistungsberechnung!$D$47:$H$49,2,FALSE)*(G9/HLOOKUP(G34,Leistungsberechnung!$D$47:$H$49,3,FALSE))^3)*HLOOKUP(G35,Leistungsberechnung!$D$51:$F$52,2,FALSE)</f>
        <v>0.439453125</v>
      </c>
      <c r="H37" s="66">
        <f>(HLOOKUP(H34,Leistungsberechnung!$D$47:$H$49,2,FALSE)*(H9/HLOOKUP(H34,Leistungsberechnung!$D$47:$H$49,3,FALSE))^3)*HLOOKUP(H35,Leistungsberechnung!$D$51:$F$52,2,FALSE)</f>
        <v>0.69783528645833315</v>
      </c>
      <c r="I37" s="66">
        <f>(HLOOKUP(I34,Leistungsberechnung!$D$47:$H$49,2,FALSE)*(I9/HLOOKUP(I34,Leistungsberechnung!$D$47:$H$49,3,FALSE))^3)*HLOOKUP(I35,Leistungsberechnung!$D$51:$F$52,2,FALSE)</f>
        <v>0.69783528645833315</v>
      </c>
      <c r="J37" s="66">
        <f>(HLOOKUP(J34,Leistungsberechnung!$D$47:$H$49,2,FALSE)*(J9/HLOOKUP(J34,Leistungsberechnung!$D$47:$H$49,3,FALSE))^3)*HLOOKUP(J35,Leistungsberechnung!$D$51:$F$52,2,FALSE)</f>
        <v>0.77785235331332392</v>
      </c>
      <c r="K37" s="66">
        <f>(HLOOKUP(K34,Leistungsberechnung!$D$47:$H$49,2,FALSE)*(K9/HLOOKUP(K34,Leistungsberechnung!$D$47:$H$49,3,FALSE))^3)*HLOOKUP(K35,Leistungsberechnung!$D$51:$F$52,2,FALSE)</f>
        <v>0.60382978827141509</v>
      </c>
      <c r="L37" s="103">
        <f>(HLOOKUP(L34,Leistungsberechnung!$D$47:$H$49,2,FALSE)*(L9/HLOOKUP(L34,Leistungsberechnung!$D$47:$H$49,3,FALSE))^3)*HLOOKUP(L35,Leistungsberechnung!$D$51:$F$52,2,FALSE)</f>
        <v>1.2116570755665388</v>
      </c>
      <c r="M37" s="101">
        <f>(HLOOKUP(M34,Leistungsberechnung!$D$47:$H$49,2,FALSE)*(M9/HLOOKUP(M34,Leistungsberechnung!$D$47:$H$49,3,FALSE))^3)*HLOOKUP(M35,Leistungsberechnung!$D$51:$F$52,2,FALSE)</f>
        <v>0.69783528645833315</v>
      </c>
      <c r="N37" s="66">
        <f>(HLOOKUP(N34,Leistungsberechnung!$D$47:$H$49,2,FALSE)*(N9/HLOOKUP(N34,Leistungsberechnung!$D$47:$H$49,3,FALSE))^3)*HLOOKUP(N35,Leistungsberechnung!$D$51:$F$52,2,FALSE)</f>
        <v>1.0666454343716614</v>
      </c>
      <c r="O37" s="66">
        <f>(HLOOKUP(O34,Leistungsberechnung!$D$47:$H$49,2,FALSE)*(O9/HLOOKUP(O34,Leistungsberechnung!$D$47:$H$49,3,FALSE))^3)*HLOOKUP(O35,Leistungsberechnung!$D$51:$F$52,2,FALSE)</f>
        <v>0.69783528645833315</v>
      </c>
      <c r="P37" s="66">
        <f>(HLOOKUP(P34,Leistungsberechnung!$D$47:$H$49,2,FALSE)*(P9/HLOOKUP(P34,Leistungsberechnung!$D$47:$H$49,3,FALSE))^3)*HLOOKUP(P35,Leistungsberechnung!$D$51:$F$52,2,FALSE)</f>
        <v>1.0666454343716614</v>
      </c>
      <c r="Q37" s="66">
        <f>(HLOOKUP(Q34,Leistungsberechnung!$D$47:$H$49,2,FALSE)*(Q9/HLOOKUP(Q34,Leistungsberechnung!$D$47:$H$49,3,FALSE))^3)*HLOOKUP(Q35,Leistungsberechnung!$D$51:$F$52,2,FALSE)</f>
        <v>1.2116570755665388</v>
      </c>
      <c r="R37" s="66">
        <f>(HLOOKUP(R34,Leistungsberechnung!$D$47:$H$49,2,FALSE)*(R9/HLOOKUP(R34,Leistungsberechnung!$D$47:$H$49,3,FALSE))^3)*HLOOKUP(R35,Leistungsberechnung!$D$51:$F$52,2,FALSE)</f>
        <v>2.0937434265789792</v>
      </c>
      <c r="S37" s="31"/>
      <c r="T37" s="66">
        <f>(HLOOKUP(T34,Leistungsberechnung!$D$47:$H$49,2,FALSE)*(T9/HLOOKUP(T34,Leistungsberechnung!$D$47:$H$49,3,FALSE))^3)*HLOOKUP(T35,Leistungsberechnung!$D$51:$F$52,2,FALSE)</f>
        <v>0</v>
      </c>
      <c r="U37" s="66">
        <f>(HLOOKUP(U34,Leistungsberechnung!$D$47:$H$49,2,FALSE)*(U9/HLOOKUP(U34,Leistungsberechnung!$D$47:$H$49,3,FALSE))^3)*HLOOKUP(U35,Leistungsberechnung!$D$51:$F$52,2,FALSE)</f>
        <v>0</v>
      </c>
      <c r="V37" s="66">
        <f>(HLOOKUP(V34,Leistungsberechnung!$D$47:$H$49,2,FALSE)*(V9/HLOOKUP(V34,Leistungsberechnung!$D$47:$H$49,3,FALSE))^3)*HLOOKUP(V35,Leistungsberechnung!$D$51:$F$52,2,FALSE)</f>
        <v>2.7159394517456747</v>
      </c>
      <c r="W37" s="31"/>
      <c r="X37" s="66">
        <f>(HLOOKUP(X34,Leistungsberechnung!$D$47:$H$49,2,FALSE)*(X9/HLOOKUP(X34,Leistungsberechnung!$D$47:$H$49,3,FALSE))^3)*HLOOKUP(X35,Leistungsberechnung!$D$51:$F$52,2,FALSE)</f>
        <v>1.7022909518615466</v>
      </c>
      <c r="Y37" s="66">
        <f>(HLOOKUP(Y34,Leistungsberechnung!$D$47:$H$49,2,FALSE)*(Y9/HLOOKUP(Y34,Leistungsberechnung!$D$47:$H$49,3,FALSE))^3)*HLOOKUP(Y35,Leistungsberechnung!$D$51:$F$52,2,FALSE)</f>
        <v>1.7022909518615466</v>
      </c>
    </row>
    <row r="38" spans="1:25" ht="15.75" x14ac:dyDescent="0.25">
      <c r="A38" s="38" t="s">
        <v>93</v>
      </c>
      <c r="B38" s="38" t="s">
        <v>83</v>
      </c>
      <c r="C38" s="39" t="s">
        <v>16</v>
      </c>
      <c r="D38" s="65">
        <f t="shared" ref="D38:R38" si="18">D37/D9*7022</f>
        <v>0.56559217555683416</v>
      </c>
      <c r="E38" s="65">
        <f t="shared" si="18"/>
        <v>0.56559217555683416</v>
      </c>
      <c r="F38" s="65">
        <f t="shared" si="18"/>
        <v>0.89603645833333367</v>
      </c>
      <c r="G38" s="65">
        <f t="shared" si="18"/>
        <v>1.02861328125</v>
      </c>
      <c r="H38" s="65">
        <f t="shared" si="18"/>
        <v>1.4000569661458329</v>
      </c>
      <c r="I38" s="65">
        <f t="shared" si="18"/>
        <v>1.4000569661458329</v>
      </c>
      <c r="J38" s="65">
        <f t="shared" si="18"/>
        <v>1.4762376283692327</v>
      </c>
      <c r="K38" s="65">
        <f t="shared" si="18"/>
        <v>0.90214739856210158</v>
      </c>
      <c r="L38" s="98">
        <f t="shared" si="18"/>
        <v>1.7016511969256469</v>
      </c>
      <c r="M38" s="96">
        <f t="shared" si="18"/>
        <v>1.4000569661458329</v>
      </c>
      <c r="N38" s="65">
        <f t="shared" si="18"/>
        <v>1.5936136681186821</v>
      </c>
      <c r="O38" s="65">
        <f t="shared" si="18"/>
        <v>1.4000569661458329</v>
      </c>
      <c r="P38" s="65">
        <f t="shared" si="18"/>
        <v>1.5936136681186821</v>
      </c>
      <c r="Q38" s="65">
        <f t="shared" ref="Q38" si="19">Q37/Q9*7022</f>
        <v>1.7016511969256469</v>
      </c>
      <c r="R38" s="65">
        <f t="shared" si="18"/>
        <v>2.4503777235729323</v>
      </c>
      <c r="S38" s="31"/>
      <c r="T38" s="65">
        <f>T37/T9*7022</f>
        <v>0</v>
      </c>
      <c r="U38" s="65">
        <f>U37/U9*7022</f>
        <v>0</v>
      </c>
      <c r="V38" s="65">
        <f>V37/V9*7022</f>
        <v>3.6326336819348817</v>
      </c>
      <c r="W38" s="31"/>
      <c r="X38" s="65">
        <f>X37/X9*7022</f>
        <v>2.1345512614235318</v>
      </c>
      <c r="Y38" s="65">
        <f>Y37/Y9*7022</f>
        <v>2.1345512614235318</v>
      </c>
    </row>
    <row r="39" spans="1:25" ht="15" x14ac:dyDescent="0.25">
      <c r="A39" s="27"/>
      <c r="B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72"/>
      <c r="R39" s="72"/>
      <c r="S39" s="31"/>
      <c r="T39" s="8"/>
      <c r="U39" s="72"/>
      <c r="V39" s="72"/>
      <c r="W39" s="31"/>
      <c r="X39" s="8"/>
      <c r="Y39" s="8"/>
    </row>
    <row r="40" spans="1:25" s="42" customFormat="1" ht="15.75" x14ac:dyDescent="0.25">
      <c r="A40" s="73" t="s">
        <v>82</v>
      </c>
      <c r="B40" s="84"/>
      <c r="C40" s="84"/>
      <c r="D40" s="85"/>
      <c r="E40" s="85"/>
      <c r="F40" s="85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7"/>
      <c r="R40" s="87"/>
      <c r="S40" s="31"/>
      <c r="T40" s="78"/>
      <c r="U40" s="87"/>
      <c r="V40" s="87"/>
      <c r="W40" s="31"/>
      <c r="X40" s="88"/>
      <c r="Y40" s="88"/>
    </row>
    <row r="41" spans="1:25" s="37" customFormat="1" ht="15" x14ac:dyDescent="0.25">
      <c r="A41" s="104" t="s">
        <v>119</v>
      </c>
      <c r="B41" s="108" t="s">
        <v>121</v>
      </c>
      <c r="C41" s="108" t="s">
        <v>5</v>
      </c>
      <c r="D41" s="110">
        <f>D31*D14*D7*D13*0.002267</f>
        <v>16.168073572433318</v>
      </c>
      <c r="E41" s="110">
        <f t="shared" ref="E41:X41" si="20">E31*E14*E7*E13*0.002267</f>
        <v>19.883853059161858</v>
      </c>
      <c r="F41" s="110">
        <f t="shared" si="20"/>
        <v>19.81752636977847</v>
      </c>
      <c r="G41" s="110">
        <f t="shared" si="20"/>
        <v>25.287163647837325</v>
      </c>
      <c r="H41" s="110">
        <f t="shared" si="20"/>
        <v>27.229861279861627</v>
      </c>
      <c r="I41" s="110">
        <f t="shared" si="20"/>
        <v>30.617271215163189</v>
      </c>
      <c r="J41" s="110">
        <f t="shared" si="20"/>
        <v>33.824288716757401</v>
      </c>
      <c r="K41" s="110">
        <f t="shared" si="20"/>
        <v>40.41917013467647</v>
      </c>
      <c r="L41" s="111">
        <f t="shared" si="20"/>
        <v>49.283253034156743</v>
      </c>
      <c r="M41" s="112">
        <f t="shared" si="20"/>
        <v>33.565444428869661</v>
      </c>
      <c r="N41" s="110">
        <f t="shared" si="20"/>
        <v>41.018368790738315</v>
      </c>
      <c r="O41" s="110">
        <f t="shared" si="20"/>
        <v>36.142958153866282</v>
      </c>
      <c r="P41" s="110">
        <f t="shared" si="20"/>
        <v>45.296408193700515</v>
      </c>
      <c r="Q41" s="110">
        <f t="shared" ref="Q41" si="21">Q31*Q14*Q7*Q13*0.002267</f>
        <v>59.508376626826859</v>
      </c>
      <c r="R41" s="110">
        <f t="shared" si="20"/>
        <v>74.524050973369995</v>
      </c>
      <c r="S41" s="31"/>
      <c r="T41" s="110">
        <f t="shared" si="20"/>
        <v>528.56837497175229</v>
      </c>
      <c r="U41" s="110">
        <f t="shared" si="20"/>
        <v>171.47336656551587</v>
      </c>
      <c r="V41" s="110">
        <f t="shared" si="20"/>
        <v>282.43406215791083</v>
      </c>
      <c r="W41" s="31"/>
      <c r="X41" s="110">
        <f t="shared" si="20"/>
        <v>74.165899335587895</v>
      </c>
      <c r="Y41" s="92">
        <f>Y31*Y14*Y7*Y13*0.002267</f>
        <v>92.970691785145135</v>
      </c>
    </row>
    <row r="42" spans="1:25" ht="15" x14ac:dyDescent="0.25">
      <c r="A42" s="104" t="s">
        <v>15</v>
      </c>
      <c r="B42" s="108" t="s">
        <v>122</v>
      </c>
      <c r="C42" s="108" t="s">
        <v>16</v>
      </c>
      <c r="D42" s="110">
        <f>D32*D14*D13*15.92</f>
        <v>32.235638881603123</v>
      </c>
      <c r="E42" s="110">
        <f t="shared" ref="E42:X42" si="22">E32*E14*E13*15.92</f>
        <v>34.225506439708525</v>
      </c>
      <c r="F42" s="110">
        <f t="shared" si="22"/>
        <v>41.037200150579764</v>
      </c>
      <c r="G42" s="110">
        <f t="shared" si="22"/>
        <v>42.058096124087903</v>
      </c>
      <c r="H42" s="110">
        <f t="shared" si="22"/>
        <v>42.200631881079516</v>
      </c>
      <c r="I42" s="110">
        <f t="shared" si="22"/>
        <v>46.145229326065717</v>
      </c>
      <c r="J42" s="110">
        <f t="shared" si="22"/>
        <v>50.267045536897321</v>
      </c>
      <c r="K42" s="110">
        <f t="shared" si="22"/>
        <v>54.851980335486964</v>
      </c>
      <c r="L42" s="111">
        <f t="shared" si="22"/>
        <v>61.37002596283132</v>
      </c>
      <c r="M42" s="112">
        <f t="shared" si="22"/>
        <v>52.889392225994563</v>
      </c>
      <c r="N42" s="110">
        <f t="shared" si="22"/>
        <v>58.133702060225467</v>
      </c>
      <c r="O42" s="110">
        <f t="shared" si="22"/>
        <v>59.777649201400173</v>
      </c>
      <c r="P42" s="110">
        <f t="shared" si="22"/>
        <v>65.668379702563016</v>
      </c>
      <c r="Q42" s="110">
        <f t="shared" ref="Q42" si="23">Q32*Q14*Q13*15.92</f>
        <v>68.820801842147901</v>
      </c>
      <c r="R42" s="110">
        <f t="shared" si="22"/>
        <v>90.685863451587139</v>
      </c>
      <c r="S42" s="31"/>
      <c r="T42" s="110">
        <f t="shared" si="22"/>
        <v>365.42181643904598</v>
      </c>
      <c r="U42" s="110">
        <f t="shared" si="22"/>
        <v>225.61043040515611</v>
      </c>
      <c r="V42" s="110">
        <f t="shared" si="22"/>
        <v>340.88084002289867</v>
      </c>
      <c r="W42" s="31"/>
      <c r="X42" s="110">
        <f t="shared" si="22"/>
        <v>90.837260470438551</v>
      </c>
      <c r="Y42" s="92">
        <f>Y32*Y14*Y13*15.92</f>
        <v>103.81821217627316</v>
      </c>
    </row>
    <row r="43" spans="1:25" ht="30.75" customHeight="1" x14ac:dyDescent="0.25">
      <c r="D43" s="50"/>
    </row>
    <row r="44" spans="1:25" s="31" customFormat="1" ht="15.75" x14ac:dyDescent="0.25">
      <c r="A44" s="32" t="s">
        <v>85</v>
      </c>
      <c r="B44" s="32"/>
      <c r="C44" s="32"/>
      <c r="D44" s="32"/>
      <c r="E44" s="32"/>
      <c r="F44" s="32"/>
      <c r="G44" s="32"/>
      <c r="H44" s="3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5" s="55" customFormat="1" ht="57.75" customHeight="1" x14ac:dyDescent="0.25">
      <c r="A45" s="53" t="s">
        <v>27</v>
      </c>
      <c r="B45" s="39"/>
      <c r="C45" s="39"/>
      <c r="D45" s="3"/>
      <c r="E45" s="3"/>
      <c r="F45" s="3"/>
      <c r="G45" s="54"/>
      <c r="H45" s="54" t="s">
        <v>138</v>
      </c>
    </row>
    <row r="46" spans="1:25" s="55" customFormat="1" x14ac:dyDescent="0.25">
      <c r="A46" s="53"/>
      <c r="B46" s="39"/>
      <c r="C46" s="39"/>
      <c r="D46" s="3" t="s">
        <v>101</v>
      </c>
      <c r="E46" s="3" t="s">
        <v>101</v>
      </c>
      <c r="F46" s="3" t="s">
        <v>102</v>
      </c>
      <c r="G46" s="3" t="s">
        <v>102</v>
      </c>
      <c r="H46" s="54"/>
    </row>
    <row r="47" spans="1:25" s="55" customFormat="1" x14ac:dyDescent="0.25">
      <c r="A47" s="39" t="s">
        <v>75</v>
      </c>
      <c r="B47" s="39"/>
      <c r="C47" s="39"/>
      <c r="D47" s="54" t="s">
        <v>23</v>
      </c>
      <c r="E47" s="54" t="s">
        <v>24</v>
      </c>
      <c r="F47" s="54" t="s">
        <v>25</v>
      </c>
      <c r="G47" s="54" t="s">
        <v>26</v>
      </c>
      <c r="H47" s="82" t="s">
        <v>111</v>
      </c>
    </row>
    <row r="48" spans="1:25" s="55" customFormat="1" x14ac:dyDescent="0.25">
      <c r="A48" s="39" t="s">
        <v>28</v>
      </c>
      <c r="B48" s="39"/>
      <c r="C48" s="39" t="s">
        <v>5</v>
      </c>
      <c r="D48" s="19">
        <v>0.6</v>
      </c>
      <c r="E48" s="19">
        <v>1</v>
      </c>
      <c r="F48" s="19">
        <v>1.8</v>
      </c>
      <c r="G48" s="19">
        <v>2.2000000000000002</v>
      </c>
      <c r="H48" s="19">
        <v>0</v>
      </c>
    </row>
    <row r="49" spans="1:18" s="55" customFormat="1" x14ac:dyDescent="0.25">
      <c r="A49" s="39" t="s">
        <v>29</v>
      </c>
      <c r="B49" s="39"/>
      <c r="C49" s="39"/>
      <c r="D49" s="2">
        <v>4600</v>
      </c>
      <c r="E49" s="2">
        <v>4600</v>
      </c>
      <c r="F49" s="2">
        <v>4800</v>
      </c>
      <c r="G49" s="2">
        <v>4800</v>
      </c>
      <c r="H49" s="2">
        <v>1</v>
      </c>
    </row>
    <row r="51" spans="1:18" x14ac:dyDescent="0.25">
      <c r="A51" s="38" t="s">
        <v>45</v>
      </c>
      <c r="B51" s="39"/>
      <c r="C51" s="39"/>
      <c r="D51" s="4" t="s">
        <v>43</v>
      </c>
      <c r="E51" s="4" t="s">
        <v>44</v>
      </c>
      <c r="F51" s="81" t="s">
        <v>111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x14ac:dyDescent="0.25">
      <c r="A52" s="38"/>
      <c r="B52" s="39"/>
      <c r="C52" s="39"/>
      <c r="D52" s="43">
        <v>1</v>
      </c>
      <c r="E52" s="43">
        <f>167/177</f>
        <v>0.94350282485875703</v>
      </c>
      <c r="F52" s="43">
        <v>1</v>
      </c>
    </row>
  </sheetData>
  <mergeCells count="13">
    <mergeCell ref="A22:C22"/>
    <mergeCell ref="T4:V4"/>
    <mergeCell ref="A19:B19"/>
    <mergeCell ref="A1:C1"/>
    <mergeCell ref="D4:K4"/>
    <mergeCell ref="M4:N4"/>
    <mergeCell ref="F2:G2"/>
    <mergeCell ref="H2:I2"/>
    <mergeCell ref="D2:E2"/>
    <mergeCell ref="J2:K2"/>
    <mergeCell ref="L2:M2"/>
    <mergeCell ref="N2:O2"/>
    <mergeCell ref="O4:Q4"/>
  </mergeCells>
  <phoneticPr fontId="2" type="noConversion"/>
  <dataValidations count="2">
    <dataValidation type="list" allowBlank="1" showInputMessage="1" showErrorMessage="1" sqref="X34:Y34 T34:V34 D34:R34" xr:uid="{68716D77-8312-45D5-BE83-90A3D34EC470}">
      <formula1>$D$47:$H$47</formula1>
    </dataValidation>
    <dataValidation type="list" allowBlank="1" showInputMessage="1" showErrorMessage="1" sqref="X35:Y35 T35:V35 D35:R35" xr:uid="{BE15B9C7-8721-480E-9B0F-FDB223BEF659}">
      <formula1>$D$51:$F$51</formula1>
    </dataValidation>
  </dataValidations>
  <pageMargins left="0.25" right="0.25" top="0.75" bottom="0.75" header="0.3" footer="0.3"/>
  <pageSetup paperSize="9" scale="56" orientation="landscape" horizontalDpi="30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Leistungsberechnung</vt:lpstr>
      <vt:lpstr>Leistungsberechnung!Druckbereich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Heiml</dc:creator>
  <cp:lastModifiedBy>Roland Heiml</cp:lastModifiedBy>
  <cp:lastPrinted>2021-03-05T18:16:40Z</cp:lastPrinted>
  <dcterms:created xsi:type="dcterms:W3CDTF">2020-10-18T05:40:27Z</dcterms:created>
  <dcterms:modified xsi:type="dcterms:W3CDTF">2025-08-05T15:41:14Z</dcterms:modified>
</cp:coreProperties>
</file>